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/>
  <bookViews>
    <workbookView xWindow="360" yWindow="15" windowWidth="20955" windowHeight="9720" activeTab="0"/>
  </bookViews>
  <sheets>
    <sheet name="Bordeaux" sheetId="1" state="visible" r:id="rId1"/>
    <sheet name="Toulouse" sheetId="2" state="visible" r:id="rId2"/>
  </sheets>
  <calcPr/>
</workbook>
</file>

<file path=xl/sharedStrings.xml><?xml version="1.0" encoding="utf-8"?>
<sst xmlns="http://schemas.openxmlformats.org/spreadsheetml/2006/main" count="136" uniqueCount="136">
  <si>
    <t xml:space="preserve"> BORDEAUX</t>
  </si>
  <si>
    <t xml:space="preserve">BUDGET PREVISIONNEL 2023</t>
  </si>
  <si>
    <t xml:space="preserve">BUDGET REALISE 2023</t>
  </si>
  <si>
    <t>validation</t>
  </si>
  <si>
    <t xml:space="preserve">Dépenses (A)</t>
  </si>
  <si>
    <t xml:space="preserve">Recettes (B)</t>
  </si>
  <si>
    <t xml:space="preserve">Subvention ASCE (B-A)</t>
  </si>
  <si>
    <t xml:space="preserve">Budget proposé AG</t>
  </si>
  <si>
    <t>Dépenses</t>
  </si>
  <si>
    <t>Recettes</t>
  </si>
  <si>
    <t>Budget</t>
  </si>
  <si>
    <t>ECART</t>
  </si>
  <si>
    <t xml:space="preserve">FONCTIONNEMENT ASCE</t>
  </si>
  <si>
    <t xml:space="preserve">Cotisations ASCE</t>
  </si>
  <si>
    <t>ok</t>
  </si>
  <si>
    <t xml:space="preserve">Dotation FNASCE 2023</t>
  </si>
  <si>
    <t xml:space="preserve">aide exceptionnelle 2023 de 250€</t>
  </si>
  <si>
    <t xml:space="preserve">Aide complémentaire FNASCE utilisation logiciel Alias </t>
  </si>
  <si>
    <t xml:space="preserve">INSCRIPTIONS CONGRES FNASCE</t>
  </si>
  <si>
    <t xml:space="preserve">Dotation IGN</t>
  </si>
  <si>
    <t xml:space="preserve">Dotation DterSO</t>
  </si>
  <si>
    <t xml:space="preserve">Téléphone permanence + imprimante + OVH</t>
  </si>
  <si>
    <t xml:space="preserve">REUNIONS ASCE (vote budget)</t>
  </si>
  <si>
    <t xml:space="preserve">vote budget = 232€</t>
  </si>
  <si>
    <t xml:space="preserve">Organisation AG + repas</t>
  </si>
  <si>
    <t xml:space="preserve">BANQUE (+ frais chèques vacances)</t>
  </si>
  <si>
    <t xml:space="preserve">frais CV=41,8€</t>
  </si>
  <si>
    <t xml:space="preserve">REVERSEMENT DOTATION TOULOUSE</t>
  </si>
  <si>
    <t xml:space="preserve">REMBOURSEMENT DETTES (Adhérent + historique)</t>
  </si>
  <si>
    <t xml:space="preserve">Cotisation URASCE</t>
  </si>
  <si>
    <t xml:space="preserve">Dons adhérents</t>
  </si>
  <si>
    <t xml:space="preserve">TOTAL FONCTIONNEMENT</t>
  </si>
  <si>
    <t xml:space="preserve">COMMISSIONS &amp; SERVICES</t>
  </si>
  <si>
    <t xml:space="preserve">Activités sportives</t>
  </si>
  <si>
    <t xml:space="preserve">Trail - ASCE 2A du 6 au 8 mai</t>
  </si>
  <si>
    <t xml:space="preserve">Enduro Carpes - ASCE 57 du 2 au 4 juin à Moulins-les-Met</t>
  </si>
  <si>
    <t xml:space="preserve">BOWLING (18e) - URASCE BFC - du 9 au 11 juin à Miseray-Salines (25)</t>
  </si>
  <si>
    <t xml:space="preserve">DEFI MER (1er) - URASCE PACA CORSE - du 8-11 sept à Carry-le-Rouet (13)</t>
  </si>
  <si>
    <t xml:space="preserve">Activités entraide</t>
  </si>
  <si>
    <t xml:space="preserve">mobile home</t>
  </si>
  <si>
    <t xml:space="preserve">solidarité séjour gratuit</t>
  </si>
  <si>
    <t xml:space="preserve">Noel des enfants ASCE+CLAS</t>
  </si>
  <si>
    <t xml:space="preserve">Dotation ministérielle chèque cadeau Noël</t>
  </si>
  <si>
    <t xml:space="preserve">Action Solidarité Adhérent – prêt, divers</t>
  </si>
  <si>
    <t xml:space="preserve">Activités loisirs sorties ponctuelles</t>
  </si>
  <si>
    <t xml:space="preserve">Rally culturel National</t>
  </si>
  <si>
    <t xml:space="preserve">Rally culturel Régional</t>
  </si>
  <si>
    <t xml:space="preserve">Cours de cuisine (nov)</t>
  </si>
  <si>
    <t xml:space="preserve">Archery Bump + Bubble foot (dec)</t>
  </si>
  <si>
    <t xml:space="preserve">Touch Rugby féminin (8 mars)</t>
  </si>
  <si>
    <t xml:space="preserve">Repas partagé/auberge espagnol (sept)</t>
  </si>
  <si>
    <t xml:space="preserve">Tournoi de cartes (juillet)</t>
  </si>
  <si>
    <t xml:space="preserve">Concours photo (juin)</t>
  </si>
  <si>
    <t xml:space="preserve">Escape game (juillet)</t>
  </si>
  <si>
    <t xml:space="preserve">Bowling (nov déc)</t>
  </si>
  <si>
    <t xml:space="preserve">Lancer de hache (oct)</t>
  </si>
  <si>
    <t xml:space="preserve">Escalade (oct)</t>
  </si>
  <si>
    <t xml:space="preserve">Antilles Jonzac (juin)</t>
  </si>
  <si>
    <t xml:space="preserve">Voyage asce (sept)</t>
  </si>
  <si>
    <t xml:space="preserve">Initiation golf (14 mai)</t>
  </si>
  <si>
    <t xml:space="preserve">Karting (18 juin)</t>
  </si>
  <si>
    <t xml:space="preserve">Footgolf (juin)</t>
  </si>
  <si>
    <t xml:space="preserve">Trail nocturne (nov)</t>
  </si>
  <si>
    <t xml:space="preserve">Randonée jet ski (sept)</t>
  </si>
  <si>
    <t xml:space="preserve">Ballade alternative (sep)</t>
  </si>
  <si>
    <t xml:space="preserve">Tournoi de pétanque (juin)</t>
  </si>
  <si>
    <t xml:space="preserve">Fatbike (11 juin)</t>
  </si>
  <si>
    <t xml:space="preserve">Afterwork ASCE (Juin)</t>
  </si>
  <si>
    <t xml:space="preserve">Billetterie piscine Mérignac</t>
  </si>
  <si>
    <t xml:space="preserve">(stock en plus)</t>
  </si>
  <si>
    <t xml:space="preserve">Bordeaux fête le vin</t>
  </si>
  <si>
    <t xml:space="preserve">Sortie Walygator (URASCE)</t>
  </si>
  <si>
    <t xml:space="preserve">Services aux adhérents</t>
  </si>
  <si>
    <t xml:space="preserve">Matériel mise à dispo</t>
  </si>
  <si>
    <t xml:space="preserve">Achat produit ménage</t>
  </si>
  <si>
    <t>Salle</t>
  </si>
  <si>
    <t xml:space="preserve">matériel ski (luges unqiuement)</t>
  </si>
  <si>
    <t xml:space="preserve">achats groupés</t>
  </si>
  <si>
    <t xml:space="preserve">Café + thé cantine</t>
  </si>
  <si>
    <t xml:space="preserve">Carte CEZAM</t>
  </si>
  <si>
    <t xml:space="preserve">assurance salle + remorque</t>
  </si>
  <si>
    <t xml:space="preserve">Parasol café</t>
  </si>
  <si>
    <t>Calicéo</t>
  </si>
  <si>
    <t xml:space="preserve">TOTAL COMMISSIONS</t>
  </si>
  <si>
    <t>SECTIONS</t>
  </si>
  <si>
    <t>Tennis</t>
  </si>
  <si>
    <t xml:space="preserve">Fitness (200€ de matériel + cours)</t>
  </si>
  <si>
    <t xml:space="preserve">Une ligne pour les 4 activités fitness, yoga, pilates (x2)</t>
  </si>
  <si>
    <t>Yoga</t>
  </si>
  <si>
    <t xml:space="preserve">Pilate (200€ de matériel + cours)</t>
  </si>
  <si>
    <t xml:space="preserve">bilan pour YPF=+385€</t>
  </si>
  <si>
    <t xml:space="preserve">Pilate Labo</t>
  </si>
  <si>
    <t>GOLF</t>
  </si>
  <si>
    <t xml:space="preserve">THEATRE (inscription IDDAC - 180€)</t>
  </si>
  <si>
    <t xml:space="preserve">BAD – SQUASH</t>
  </si>
  <si>
    <t xml:space="preserve">Tennis de table</t>
  </si>
  <si>
    <t xml:space="preserve">aide FNASCE 302€</t>
  </si>
  <si>
    <t xml:space="preserve">Self Défense (matériel +cours)</t>
  </si>
  <si>
    <t xml:space="preserve">aide FNASCE 273€</t>
  </si>
  <si>
    <t xml:space="preserve">Volley (nouvelle section)</t>
  </si>
  <si>
    <t xml:space="preserve">aide FNASCE 162€</t>
  </si>
  <si>
    <t xml:space="preserve">Marche nordique</t>
  </si>
  <si>
    <t xml:space="preserve">Pétanque (nouvelle section)</t>
  </si>
  <si>
    <t xml:space="preserve">aide FNASCE 2504€</t>
  </si>
  <si>
    <t xml:space="preserve">TOTAL SECTIONS</t>
  </si>
  <si>
    <t xml:space="preserve">TOTAL BUDGET 2023 AVANT PRELEVEMENT TRESORERIE</t>
  </si>
  <si>
    <t xml:space="preserve">PRELEVEMENT TRESORERIE LIVRET</t>
  </si>
  <si>
    <t xml:space="preserve">PRELEVEMENT TRESORERIE CPTE COURANT</t>
  </si>
  <si>
    <t xml:space="preserve">TOTAL Bordeaux</t>
  </si>
  <si>
    <t xml:space="preserve"> TOULOUSE</t>
  </si>
  <si>
    <t xml:space="preserve">Cotisations des adhérents ASCE</t>
  </si>
  <si>
    <t xml:space="preserve">Dotation forfaitaire FNASCE 2023</t>
  </si>
  <si>
    <t xml:space="preserve">Subvention CEREMA</t>
  </si>
  <si>
    <t xml:space="preserve">Frais généraux</t>
  </si>
  <si>
    <t xml:space="preserve">Assemblée Générale Ordinaire</t>
  </si>
  <si>
    <t xml:space="preserve">Frais bancaires</t>
  </si>
  <si>
    <t xml:space="preserve">Assurance Fourgon PEUGEOT BOXER</t>
  </si>
  <si>
    <t xml:space="preserve">Achat Epicerie pour le foyer</t>
  </si>
  <si>
    <t xml:space="preserve">Journée ski</t>
  </si>
  <si>
    <t xml:space="preserve">Foot salle</t>
  </si>
  <si>
    <t xml:space="preserve">Karting ou Golf</t>
  </si>
  <si>
    <t xml:space="preserve">Escape Game</t>
  </si>
  <si>
    <t xml:space="preserve">Noël des enfants (Action CLAS)</t>
  </si>
  <si>
    <t xml:space="preserve">Visite Musée du Chocolat à Fonsorbes</t>
  </si>
  <si>
    <t xml:space="preserve">Billetterie CINEMA GAUMONT</t>
  </si>
  <si>
    <t xml:space="preserve">Billetterie Calicéo</t>
  </si>
  <si>
    <t xml:space="preserve">Boîte à livres</t>
  </si>
  <si>
    <t xml:space="preserve">Pots de départs retraite et mutation : 250€/adh (retraite) 100€/pers (mut)</t>
  </si>
  <si>
    <t xml:space="preserve">Participation sur groupement achat (livraison et stock)</t>
  </si>
  <si>
    <t xml:space="preserve">Soirées retraités</t>
  </si>
  <si>
    <t xml:space="preserve">Repas foyer</t>
  </si>
  <si>
    <t xml:space="preserve">Matériel jardinage et bricolage + barnum</t>
  </si>
  <si>
    <t xml:space="preserve">Fourgon PEUGEOT BOXER</t>
  </si>
  <si>
    <t xml:space="preserve">Distributeurs (2 installés en 2020, nouveau prestataire)</t>
  </si>
  <si>
    <t xml:space="preserve">TOTAL COMMISSIONS ET SERVICES</t>
  </si>
  <si>
    <t xml:space="preserve">TOTAL Toulouse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</si>
</sst>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4" formatCode="_-* #,##0.00\ [$€-407]_-;\-* #,##0.00\ [$€-407]_-;_-* &quot;-&quot;??\ [$€-407]_-;_-@_-"/>
    <numFmt numFmtId="165" formatCode="_-* #,##0&quot; &quot;[$€-407]_-;&quot;-&quot;* #,##0&quot; &quot;[$€-407]_-;_-* &quot;-&quot;??&quot; &quot;[$€-407]_-;_-@_-"/>
  </numFmts>
  <fonts count="18">
    <font>
      <sz val="11.000000"/>
      <color theme="1"/>
      <name val="Calibri"/>
      <scheme val="minor"/>
    </font>
    <font>
      <b/>
      <sz val="14.000000"/>
      <name val="Calibri"/>
    </font>
    <font>
      <b/>
      <sz val="11.000000"/>
      <name val="Calibri"/>
    </font>
    <font>
      <b/>
      <sz val="10.000000"/>
      <name val="Calibri"/>
    </font>
    <font>
      <b/>
      <sz val="12.000000"/>
      <name val="Calibri"/>
    </font>
    <font>
      <sz val="9.000000"/>
      <name val="Calibri"/>
    </font>
    <font>
      <sz val="9.000000"/>
      <color theme="1"/>
      <name val="Calibri"/>
      <scheme val="minor"/>
    </font>
    <font>
      <i/>
      <sz val="9.000000"/>
      <name val="Calibri"/>
    </font>
    <font>
      <b/>
      <sz val="9.000000"/>
      <name val="Calibri"/>
    </font>
    <font>
      <sz val="9.000000"/>
      <color theme="1"/>
      <name val="Calibri"/>
    </font>
    <font>
      <b/>
      <sz val="10.000000"/>
      <color indexed="2"/>
      <name val="Calibri"/>
    </font>
    <font>
      <b/>
      <i/>
      <sz val="11.000000"/>
      <name val="Calibri"/>
    </font>
    <font>
      <b/>
      <i/>
      <sz val="9.000000"/>
      <name val="Calibri"/>
    </font>
    <font>
      <i/>
      <sz val="7.500000"/>
      <name val="Arial"/>
    </font>
    <font>
      <b/>
      <sz val="7.500000"/>
      <name val="Arial"/>
    </font>
    <font>
      <sz val="7.500000"/>
      <name val="Arial"/>
    </font>
    <font>
      <b/>
      <i/>
      <sz val="7.500000"/>
      <name val="Arial"/>
    </font>
    <font>
      <b/>
      <sz val="12.000000"/>
      <color indexed="2"/>
      <name val="Calibri"/>
    </font>
  </fonts>
  <fills count="10">
    <fill>
      <patternFill patternType="none"/>
    </fill>
    <fill>
      <patternFill patternType="gray125"/>
    </fill>
    <fill>
      <patternFill patternType="solid">
        <fgColor rgb="FFDFDFDF"/>
        <bgColor rgb="FFDFDFDF"/>
      </patternFill>
    </fill>
    <fill>
      <patternFill patternType="solid">
        <fgColor rgb="FF92D050"/>
        <bgColor rgb="FF92D050"/>
      </patternFill>
    </fill>
    <fill>
      <patternFill patternType="solid">
        <fgColor rgb="FFB2B2B2"/>
        <bgColor rgb="FFB2B2B2"/>
      </patternFill>
    </fill>
    <fill>
      <patternFill patternType="solid">
        <fgColor rgb="FFFFBF00"/>
        <bgColor rgb="FFFFBF00"/>
      </patternFill>
    </fill>
    <fill>
      <patternFill patternType="solid">
        <fgColor indexed="65"/>
        <bgColor indexed="65"/>
      </patternFill>
    </fill>
    <fill>
      <patternFill patternType="solid">
        <fgColor indexed="22"/>
        <bgColor indexed="22"/>
      </patternFill>
    </fill>
    <fill>
      <patternFill patternType="solid">
        <fgColor rgb="FFB4C7DC"/>
        <bgColor rgb="FFB4C7DC"/>
      </patternFill>
    </fill>
    <fill>
      <patternFill patternType="solid">
        <fgColor rgb="FFFFC000"/>
        <bgColor rgb="FFFFC000"/>
      </patternFill>
    </fill>
  </fills>
  <borders count="6">
    <border>
      <left style="none"/>
      <right style="none"/>
      <top style="none"/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none"/>
      <top style="thin">
        <color theme="1"/>
      </top>
      <bottom style="thin">
        <color theme="1"/>
      </bottom>
      <diagonal style="none"/>
    </border>
    <border>
      <left style="none"/>
      <right style="none"/>
      <top style="thin">
        <color theme="1"/>
      </top>
      <bottom style="thin">
        <color theme="1"/>
      </bottom>
      <diagonal style="none"/>
    </border>
    <border>
      <left style="none"/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51">
    <xf fontId="0" fillId="0" borderId="0" numFmtId="0" xfId="0"/>
    <xf fontId="1" fillId="2" borderId="1" numFmtId="0" xfId="0" applyFont="1" applyFill="1" applyBorder="1" applyAlignment="1">
      <alignment horizontal="center" vertical="center" wrapText="1"/>
    </xf>
    <xf fontId="2" fillId="0" borderId="1" numFmtId="0" xfId="0" applyFont="1" applyBorder="1" applyAlignment="1">
      <alignment horizontal="center" vertical="center" wrapText="1"/>
    </xf>
    <xf fontId="0" fillId="3" borderId="1" numFmtId="0" xfId="0" applyFill="1" applyBorder="1" applyAlignment="1">
      <alignment horizontal="left" vertical="center" wrapText="1"/>
    </xf>
    <xf fontId="1" fillId="2" borderId="1" numFmtId="0" xfId="0" applyFont="1" applyFill="1" applyBorder="1" applyAlignment="1">
      <alignment horizontal="left" vertical="top" wrapText="1"/>
    </xf>
    <xf fontId="3" fillId="2" borderId="1" numFmtId="0" xfId="0" applyFont="1" applyFill="1" applyBorder="1" applyAlignment="1">
      <alignment horizontal="center" vertical="center"/>
    </xf>
    <xf fontId="3" fillId="2" borderId="1" numFmtId="0" xfId="0" applyFont="1" applyFill="1" applyBorder="1" applyAlignment="1">
      <alignment horizontal="center" vertical="center" wrapText="1"/>
    </xf>
    <xf fontId="3" fillId="3" borderId="1" numFmtId="164" xfId="0" applyNumberFormat="1" applyFont="1" applyFill="1" applyBorder="1" applyAlignment="1">
      <alignment horizontal="center" vertical="center" wrapText="1"/>
    </xf>
    <xf fontId="4" fillId="4" borderId="2" numFmtId="0" xfId="0" applyFont="1" applyFill="1" applyBorder="1" applyAlignment="1">
      <alignment horizontal="left" vertical="center" wrapText="1"/>
    </xf>
    <xf fontId="4" fillId="4" borderId="3" numFmtId="0" xfId="0" applyFont="1" applyFill="1" applyBorder="1" applyAlignment="1">
      <alignment horizontal="left" vertical="center" wrapText="1"/>
    </xf>
    <xf fontId="4" fillId="4" borderId="4" numFmtId="0" xfId="0" applyFont="1" applyFill="1" applyBorder="1" applyAlignment="1">
      <alignment horizontal="left" vertical="center" wrapText="1"/>
    </xf>
    <xf fontId="5" fillId="0" borderId="1" numFmtId="164" xfId="0" applyNumberFormat="1" applyFont="1" applyBorder="1" applyAlignment="1">
      <alignment horizontal="left" vertical="center" wrapText="1"/>
    </xf>
    <xf fontId="6" fillId="0" borderId="1" numFmtId="164" xfId="0" applyNumberFormat="1" applyFont="1" applyBorder="1" applyAlignment="1">
      <alignment horizontal="right" vertical="center" wrapText="1"/>
    </xf>
    <xf fontId="7" fillId="0" borderId="1" numFmtId="164" xfId="0" applyNumberFormat="1" applyFont="1" applyBorder="1" applyAlignment="1">
      <alignment horizontal="right" vertical="center" wrapText="1"/>
    </xf>
    <xf fontId="8" fillId="0" borderId="1" numFmtId="164" xfId="0" applyNumberFormat="1" applyFont="1" applyBorder="1" applyAlignment="1">
      <alignment horizontal="right" vertical="center" wrapText="1"/>
    </xf>
    <xf fontId="6" fillId="0" borderId="1" numFmtId="164" xfId="0" applyNumberFormat="1" applyFont="1" applyBorder="1" applyAlignment="1">
      <alignment horizontal="left" vertical="center" wrapText="1"/>
    </xf>
    <xf fontId="5" fillId="0" borderId="1" numFmtId="164" xfId="0" applyNumberFormat="1" applyFont="1" applyBorder="1" applyAlignment="1">
      <alignment horizontal="right" vertical="center" wrapText="1"/>
    </xf>
    <xf fontId="5" fillId="3" borderId="1" numFmtId="164" xfId="0" applyNumberFormat="1" applyFont="1" applyFill="1" applyBorder="1" applyAlignment="1">
      <alignment horizontal="right" vertical="center" wrapText="1"/>
    </xf>
    <xf fontId="9" fillId="0" borderId="1" numFmtId="164" xfId="0" applyNumberFormat="1" applyFont="1" applyBorder="1" applyAlignment="1">
      <alignment horizontal="right" vertical="center" wrapText="1"/>
    </xf>
    <xf fontId="4" fillId="5" borderId="1" numFmtId="164" xfId="0" applyNumberFormat="1" applyFont="1" applyFill="1" applyBorder="1" applyAlignment="1">
      <alignment horizontal="right" vertical="center" wrapText="1"/>
    </xf>
    <xf fontId="10" fillId="5" borderId="1" numFmtId="164" xfId="0" applyNumberFormat="1" applyFont="1" applyFill="1" applyBorder="1" applyAlignment="1">
      <alignment horizontal="right" vertical="center" wrapText="1"/>
    </xf>
    <xf fontId="11" fillId="0" borderId="1" numFmtId="164" xfId="0" applyNumberFormat="1" applyFont="1" applyBorder="1" applyAlignment="1">
      <alignment horizontal="left" vertical="center" wrapText="1"/>
    </xf>
    <xf fontId="8" fillId="3" borderId="1" numFmtId="164" xfId="0" applyNumberFormat="1" applyFont="1" applyFill="1" applyBorder="1" applyAlignment="1">
      <alignment horizontal="right" vertical="center" wrapText="1"/>
    </xf>
    <xf fontId="7" fillId="0" borderId="1" numFmtId="164" xfId="0" applyNumberFormat="1" applyFont="1" applyBorder="1" applyAlignment="1">
      <alignment horizontal="left" vertical="center" wrapText="1"/>
    </xf>
    <xf fontId="12" fillId="0" borderId="1" numFmtId="164" xfId="0" applyNumberFormat="1" applyFont="1" applyBorder="1" applyAlignment="1">
      <alignment horizontal="right" vertical="center" wrapText="1"/>
    </xf>
    <xf fontId="5" fillId="0" borderId="5" numFmtId="164" xfId="0" applyNumberFormat="1" applyFont="1" applyBorder="1" applyAlignment="1">
      <alignment horizontal="left" vertical="center" wrapText="1"/>
    </xf>
    <xf fontId="7" fillId="0" borderId="5" numFmtId="164" xfId="0" applyNumberFormat="1" applyFont="1" applyBorder="1" applyAlignment="1">
      <alignment horizontal="center" vertical="center" wrapText="1"/>
    </xf>
    <xf fontId="7" fillId="6" borderId="5" numFmtId="164" xfId="0" applyNumberFormat="1" applyFont="1" applyFill="1" applyBorder="1" applyAlignment="1">
      <alignment horizontal="center" vertical="center" wrapText="1"/>
    </xf>
    <xf fontId="0" fillId="0" borderId="0" numFmtId="0" xfId="0"/>
    <xf fontId="5" fillId="0" borderId="0" numFmtId="164" xfId="0" applyNumberFormat="1" applyFont="1" applyAlignment="1">
      <alignment horizontal="left" vertical="center" wrapText="1"/>
    </xf>
    <xf fontId="13" fillId="0" borderId="5" numFmtId="164" xfId="0" applyNumberFormat="1" applyFont="1" applyBorder="1" applyAlignment="1">
      <alignment horizontal="center" vertical="center" wrapText="1"/>
    </xf>
    <xf fontId="13" fillId="0" borderId="0" numFmtId="164" xfId="0" applyNumberFormat="1" applyFont="1" applyAlignment="1">
      <alignment horizontal="center" vertical="center" wrapText="1"/>
    </xf>
    <xf fontId="0" fillId="0" borderId="1" numFmtId="164" xfId="0" applyNumberFormat="1" applyBorder="1" applyAlignment="1">
      <alignment horizontal="left" vertical="center" wrapText="1"/>
    </xf>
    <xf fontId="4" fillId="7" borderId="2" numFmtId="0" xfId="0" applyFont="1" applyFill="1" applyBorder="1" applyAlignment="1">
      <alignment horizontal="left" vertical="center" wrapText="1"/>
    </xf>
    <xf fontId="4" fillId="7" borderId="3" numFmtId="0" xfId="0" applyFont="1" applyFill="1" applyBorder="1" applyAlignment="1">
      <alignment horizontal="left" vertical="center" wrapText="1"/>
    </xf>
    <xf fontId="4" fillId="7" borderId="4" numFmtId="0" xfId="0" applyFont="1" applyFill="1" applyBorder="1" applyAlignment="1">
      <alignment horizontal="left" vertical="center" wrapText="1"/>
    </xf>
    <xf fontId="14" fillId="0" borderId="5" numFmtId="164" xfId="0" applyNumberFormat="1" applyFont="1" applyBorder="1" applyAlignment="1">
      <alignment horizontal="left" vertical="center" wrapText="1"/>
    </xf>
    <xf fontId="15" fillId="0" borderId="5" numFmtId="164" xfId="0" applyNumberFormat="1" applyFont="1" applyBorder="1" applyAlignment="1">
      <alignment horizontal="center" vertical="center" wrapText="1"/>
    </xf>
    <xf fontId="16" fillId="0" borderId="5" numFmtId="164" xfId="0" applyNumberFormat="1" applyFont="1" applyBorder="1" applyAlignment="1">
      <alignment horizontal="left" vertical="center" wrapText="1"/>
    </xf>
    <xf fontId="0" fillId="0" borderId="1" numFmtId="164" xfId="0" applyNumberFormat="1" applyBorder="1" applyAlignment="1">
      <alignment horizontal="right" vertical="center" wrapText="1"/>
    </xf>
    <xf fontId="6" fillId="0" borderId="1" numFmtId="164" xfId="0" applyNumberFormat="1" applyFont="1" applyBorder="1" applyAlignment="1">
      <alignment horizontal="center" vertical="center" wrapText="1"/>
    </xf>
    <xf fontId="8" fillId="0" borderId="1" numFmtId="164" xfId="0" applyNumberFormat="1" applyFont="1" applyBorder="1" applyAlignment="1">
      <alignment horizontal="left" vertical="center" wrapText="1"/>
    </xf>
    <xf fontId="1" fillId="8" borderId="1" numFmtId="164" xfId="0" applyNumberFormat="1" applyFont="1" applyFill="1" applyBorder="1" applyAlignment="1">
      <alignment horizontal="right" vertical="center" wrapText="1"/>
    </xf>
    <xf fontId="6" fillId="8" borderId="1" numFmtId="164" xfId="0" applyNumberFormat="1" applyFont="1" applyFill="1" applyBorder="1" applyAlignment="1">
      <alignment horizontal="right" vertical="center" wrapText="1"/>
    </xf>
    <xf fontId="8" fillId="8" borderId="1" numFmtId="165" xfId="0" applyNumberFormat="1" applyFont="1" applyFill="1" applyBorder="1" applyAlignment="1">
      <alignment horizontal="right" vertical="center" wrapText="1"/>
    </xf>
    <xf fontId="6" fillId="8" borderId="1" numFmtId="164" xfId="0" applyNumberFormat="1" applyFont="1" applyFill="1" applyBorder="1" applyAlignment="1">
      <alignment horizontal="left" vertical="center" wrapText="1"/>
    </xf>
    <xf fontId="4" fillId="8" borderId="1" numFmtId="164" xfId="0" applyNumberFormat="1" applyFont="1" applyFill="1" applyBorder="1" applyAlignment="1">
      <alignment horizontal="right" vertical="center" wrapText="1"/>
    </xf>
    <xf fontId="17" fillId="9" borderId="1" numFmtId="164" xfId="0" applyNumberFormat="1" applyFont="1" applyFill="1" applyBorder="1" applyAlignment="1">
      <alignment horizontal="right" vertical="center" wrapText="1"/>
    </xf>
    <xf fontId="0" fillId="0" borderId="0" numFmtId="0" xfId="0"/>
    <xf fontId="0" fillId="0" borderId="0" numFmtId="164" xfId="0" applyNumberFormat="1"/>
    <xf fontId="6" fillId="0" borderId="5" numFmtId="164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worksheet" Target="worksheets/sheet1.xml"/><Relationship  Id="rId2" Type="http://schemas.openxmlformats.org/officeDocument/2006/relationships/worksheet" Target="worksheets/sheet2.xml"/><Relationship  Id="rId3" Type="http://schemas.openxmlformats.org/officeDocument/2006/relationships/theme" Target="theme/theme1.xml"/><Relationship  Id="rId4" Type="http://schemas.openxmlformats.org/officeDocument/2006/relationships/sharedStrings" Target="sharedStrings.xml"/><Relationship  Id="rId5" Type="http://schemas.openxmlformats.org/officeDocument/2006/relationships/styles" Target="styles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pane xSplit="1" ySplit="3" topLeftCell="B4" activePane="bottomRight" state="frozen"/>
      <selection activeCell="A1" activeCellId="0" sqref="A1"/>
    </sheetView>
  </sheetViews>
  <sheetFormatPr defaultRowHeight="14.25"/>
  <cols>
    <col customWidth="1" min="1" max="1" width="55.8515625"/>
    <col customWidth="1" min="2" max="9" width="12.7109375"/>
  </cols>
  <sheetData>
    <row r="1" ht="14.25">
      <c r="A1" s="1" t="s">
        <v>0</v>
      </c>
      <c r="B1" s="2" t="s">
        <v>1</v>
      </c>
      <c r="C1" s="2"/>
      <c r="D1" s="2"/>
      <c r="E1" s="2"/>
      <c r="F1" s="2" t="s">
        <v>2</v>
      </c>
      <c r="G1" s="2"/>
      <c r="H1" s="2"/>
      <c r="I1" s="3"/>
      <c r="K1" t="s">
        <v>3</v>
      </c>
    </row>
    <row r="2" ht="27">
      <c r="A2" s="4"/>
      <c r="B2" s="5" t="s">
        <v>4</v>
      </c>
      <c r="C2" s="6" t="s">
        <v>5</v>
      </c>
      <c r="D2" s="6" t="s">
        <v>6</v>
      </c>
      <c r="E2" s="6" t="s">
        <v>7</v>
      </c>
      <c r="F2" s="5" t="s">
        <v>8</v>
      </c>
      <c r="G2" s="5" t="s">
        <v>9</v>
      </c>
      <c r="H2" s="5" t="s">
        <v>10</v>
      </c>
      <c r="I2" s="7" t="s">
        <v>11</v>
      </c>
    </row>
    <row r="3" ht="15">
      <c r="A3" s="8" t="s">
        <v>12</v>
      </c>
      <c r="B3" s="9"/>
      <c r="C3" s="9"/>
      <c r="D3" s="9"/>
      <c r="E3" s="9"/>
      <c r="F3" s="9"/>
      <c r="G3" s="9"/>
      <c r="H3" s="9"/>
      <c r="I3" s="10"/>
    </row>
    <row r="4" ht="14.25">
      <c r="A4" s="11" t="s">
        <v>13</v>
      </c>
      <c r="B4" s="12">
        <v>0</v>
      </c>
      <c r="C4" s="13">
        <v>4900</v>
      </c>
      <c r="D4" s="13">
        <f t="shared" ref="D4:D9" si="0">C4-B4</f>
        <v>4900</v>
      </c>
      <c r="E4" s="14">
        <f t="shared" ref="E4:E9" si="1">D4</f>
        <v>4900</v>
      </c>
      <c r="F4" s="15">
        <v>60</v>
      </c>
      <c r="G4" s="16">
        <v>4296</v>
      </c>
      <c r="H4" s="14">
        <f t="shared" ref="H4:H9" si="2">G4-F4</f>
        <v>4236</v>
      </c>
      <c r="I4" s="17">
        <f t="shared" ref="I4:I9" si="3">H4-E4</f>
        <v>-664</v>
      </c>
      <c r="K4" t="s">
        <v>14</v>
      </c>
    </row>
    <row r="5" ht="14.25">
      <c r="A5" s="11" t="s">
        <v>15</v>
      </c>
      <c r="B5" s="13">
        <v>375</v>
      </c>
      <c r="C5" s="13">
        <v>2000</v>
      </c>
      <c r="D5" s="13">
        <f t="shared" si="0"/>
        <v>1625</v>
      </c>
      <c r="E5" s="14">
        <f t="shared" si="1"/>
        <v>1625</v>
      </c>
      <c r="F5" s="16">
        <v>402.63999999999999</v>
      </c>
      <c r="G5" s="16">
        <f>2000+250</f>
        <v>2250</v>
      </c>
      <c r="H5" s="14">
        <f t="shared" si="2"/>
        <v>1847.3600000000001</v>
      </c>
      <c r="I5" s="17">
        <f t="shared" si="3"/>
        <v>222.36000000000013</v>
      </c>
      <c r="K5" t="s">
        <v>14</v>
      </c>
      <c r="L5" t="s">
        <v>16</v>
      </c>
    </row>
    <row r="6" ht="21">
      <c r="A6" s="11" t="s">
        <v>17</v>
      </c>
      <c r="B6" s="12">
        <v>0</v>
      </c>
      <c r="C6" s="13">
        <v>300</v>
      </c>
      <c r="D6" s="13">
        <f t="shared" si="0"/>
        <v>300</v>
      </c>
      <c r="E6" s="14">
        <f t="shared" si="1"/>
        <v>300</v>
      </c>
      <c r="F6" s="15"/>
      <c r="G6" s="16">
        <v>300</v>
      </c>
      <c r="H6" s="14">
        <f t="shared" si="2"/>
        <v>300</v>
      </c>
      <c r="I6" s="17">
        <f t="shared" si="3"/>
        <v>0</v>
      </c>
      <c r="K6" t="s">
        <v>14</v>
      </c>
    </row>
    <row r="7" ht="14.25">
      <c r="A7" s="11" t="s">
        <v>18</v>
      </c>
      <c r="B7" s="12">
        <v>390</v>
      </c>
      <c r="C7" s="13">
        <v>780</v>
      </c>
      <c r="D7" s="13">
        <f t="shared" si="0"/>
        <v>390</v>
      </c>
      <c r="E7" s="14">
        <f t="shared" si="1"/>
        <v>390</v>
      </c>
      <c r="F7" s="15">
        <v>1442.3</v>
      </c>
      <c r="G7" s="16">
        <v>1600</v>
      </c>
      <c r="H7" s="14">
        <f t="shared" si="2"/>
        <v>157.70000000000005</v>
      </c>
      <c r="I7" s="17">
        <f t="shared" si="3"/>
        <v>-232.29999999999995</v>
      </c>
      <c r="K7" t="s">
        <v>14</v>
      </c>
    </row>
    <row r="8" ht="14.25">
      <c r="A8" s="11" t="s">
        <v>19</v>
      </c>
      <c r="B8" s="12">
        <v>0</v>
      </c>
      <c r="C8" s="13">
        <v>3400</v>
      </c>
      <c r="D8" s="13">
        <f t="shared" si="0"/>
        <v>3400</v>
      </c>
      <c r="E8" s="14">
        <f t="shared" si="1"/>
        <v>3400</v>
      </c>
      <c r="F8" s="15"/>
      <c r="G8" s="16">
        <v>4400</v>
      </c>
      <c r="H8" s="14">
        <f t="shared" si="2"/>
        <v>4400</v>
      </c>
      <c r="I8" s="17">
        <f t="shared" si="3"/>
        <v>1000</v>
      </c>
      <c r="K8" t="s">
        <v>14</v>
      </c>
    </row>
    <row r="9" ht="14.25">
      <c r="A9" s="11" t="s">
        <v>20</v>
      </c>
      <c r="B9" s="18">
        <v>0</v>
      </c>
      <c r="C9" s="13">
        <f>3150+863</f>
        <v>4013</v>
      </c>
      <c r="D9" s="13">
        <f t="shared" si="0"/>
        <v>4013</v>
      </c>
      <c r="E9" s="14">
        <f t="shared" si="1"/>
        <v>4013</v>
      </c>
      <c r="F9" s="15"/>
      <c r="G9" s="16">
        <v>5150</v>
      </c>
      <c r="H9" s="14">
        <f t="shared" si="2"/>
        <v>5150</v>
      </c>
      <c r="I9" s="17">
        <f t="shared" si="3"/>
        <v>1137</v>
      </c>
      <c r="K9" t="s">
        <v>14</v>
      </c>
    </row>
    <row r="10" ht="14.25">
      <c r="A10" s="11" t="s">
        <v>21</v>
      </c>
      <c r="B10" s="13">
        <v>200</v>
      </c>
      <c r="C10" s="13">
        <v>0</v>
      </c>
      <c r="D10" s="13">
        <f t="shared" ref="D10:D17" si="4">C10-B10</f>
        <v>-200</v>
      </c>
      <c r="E10" s="14">
        <f t="shared" ref="E10:E17" si="5">D10</f>
        <v>-200</v>
      </c>
      <c r="F10" s="16">
        <f>147.89+76.88+55.76</f>
        <v>280.52999999999997</v>
      </c>
      <c r="G10" s="15">
        <v>0</v>
      </c>
      <c r="H10" s="14">
        <f t="shared" ref="H10:H17" si="6">G10-F10</f>
        <v>-280.52999999999997</v>
      </c>
      <c r="I10" s="17">
        <f t="shared" ref="I10:I17" si="7">H10-E10</f>
        <v>-80.529999999999973</v>
      </c>
      <c r="K10" t="s">
        <v>14</v>
      </c>
    </row>
    <row r="11" ht="14.25">
      <c r="A11" s="11" t="s">
        <v>22</v>
      </c>
      <c r="B11" s="13">
        <v>300</v>
      </c>
      <c r="C11" s="13">
        <v>0</v>
      </c>
      <c r="D11" s="13">
        <f t="shared" si="4"/>
        <v>-300</v>
      </c>
      <c r="E11" s="14">
        <f t="shared" si="5"/>
        <v>-300</v>
      </c>
      <c r="F11" s="16">
        <v>311.49000000000001</v>
      </c>
      <c r="G11" s="15">
        <v>0</v>
      </c>
      <c r="H11" s="14">
        <f t="shared" si="6"/>
        <v>-311.49000000000001</v>
      </c>
      <c r="I11" s="17">
        <f t="shared" si="7"/>
        <v>-11.490000000000009</v>
      </c>
      <c r="K11" t="s">
        <v>14</v>
      </c>
      <c r="L11" t="s">
        <v>23</v>
      </c>
    </row>
    <row r="12" ht="14.25">
      <c r="A12" s="11" t="s">
        <v>24</v>
      </c>
      <c r="B12" s="13">
        <v>400</v>
      </c>
      <c r="C12" s="13">
        <v>250</v>
      </c>
      <c r="D12" s="13">
        <f t="shared" si="4"/>
        <v>-150</v>
      </c>
      <c r="E12" s="14">
        <f t="shared" si="5"/>
        <v>-150</v>
      </c>
      <c r="F12" s="16">
        <v>544.27999999999997</v>
      </c>
      <c r="G12" s="16">
        <v>250.5</v>
      </c>
      <c r="H12" s="14">
        <f t="shared" si="6"/>
        <v>-293.77999999999997</v>
      </c>
      <c r="I12" s="17">
        <f t="shared" si="7"/>
        <v>-143.77999999999997</v>
      </c>
      <c r="K12" t="s">
        <v>14</v>
      </c>
    </row>
    <row r="13" ht="14.25">
      <c r="A13" s="11" t="s">
        <v>25</v>
      </c>
      <c r="B13" s="13">
        <v>53</v>
      </c>
      <c r="C13" s="13">
        <v>60</v>
      </c>
      <c r="D13" s="13">
        <f t="shared" si="4"/>
        <v>7</v>
      </c>
      <c r="E13" s="14">
        <f t="shared" si="5"/>
        <v>7</v>
      </c>
      <c r="F13" s="16">
        <f>19.04+19.05+22.75</f>
        <v>60.840000000000003</v>
      </c>
      <c r="G13" s="16">
        <v>1308.1099999999999</v>
      </c>
      <c r="H13" s="14">
        <f t="shared" si="6"/>
        <v>1247.27</v>
      </c>
      <c r="I13" s="17">
        <f t="shared" si="7"/>
        <v>1240.27</v>
      </c>
      <c r="K13" t="s">
        <v>14</v>
      </c>
      <c r="L13" t="s">
        <v>26</v>
      </c>
    </row>
    <row r="14" ht="14.25">
      <c r="A14" s="11" t="s">
        <v>27</v>
      </c>
      <c r="B14" s="13">
        <v>1837</v>
      </c>
      <c r="C14" s="12">
        <v>0</v>
      </c>
      <c r="D14" s="13">
        <f t="shared" si="4"/>
        <v>-1837</v>
      </c>
      <c r="E14" s="14">
        <f t="shared" si="5"/>
        <v>-1837</v>
      </c>
      <c r="F14" s="16">
        <v>1837</v>
      </c>
      <c r="G14" s="15"/>
      <c r="H14" s="14">
        <f t="shared" si="6"/>
        <v>-1837</v>
      </c>
      <c r="I14" s="17">
        <f t="shared" si="7"/>
        <v>0</v>
      </c>
      <c r="K14" t="s">
        <v>14</v>
      </c>
    </row>
    <row r="15" ht="14.25">
      <c r="A15" s="11" t="s">
        <v>28</v>
      </c>
      <c r="B15" s="12">
        <v>0</v>
      </c>
      <c r="C15" s="13">
        <v>1500</v>
      </c>
      <c r="D15" s="13">
        <f t="shared" si="4"/>
        <v>1500</v>
      </c>
      <c r="E15" s="14">
        <f t="shared" si="5"/>
        <v>1500</v>
      </c>
      <c r="F15" s="15"/>
      <c r="G15" s="16">
        <v>1670</v>
      </c>
      <c r="H15" s="14">
        <f t="shared" si="6"/>
        <v>1670</v>
      </c>
      <c r="I15" s="17">
        <f t="shared" si="7"/>
        <v>170</v>
      </c>
      <c r="K15" t="s">
        <v>14</v>
      </c>
    </row>
    <row r="16" ht="14.25">
      <c r="A16" s="11" t="s">
        <v>29</v>
      </c>
      <c r="B16" s="13">
        <v>200</v>
      </c>
      <c r="C16" s="12">
        <v>0</v>
      </c>
      <c r="D16" s="13">
        <f t="shared" si="4"/>
        <v>-200</v>
      </c>
      <c r="E16" s="14">
        <f t="shared" si="5"/>
        <v>-200</v>
      </c>
      <c r="F16" s="16">
        <v>200</v>
      </c>
      <c r="G16" s="15"/>
      <c r="H16" s="14">
        <f t="shared" si="6"/>
        <v>-200</v>
      </c>
      <c r="I16" s="17">
        <f t="shared" si="7"/>
        <v>0</v>
      </c>
      <c r="K16" t="s">
        <v>14</v>
      </c>
    </row>
    <row r="17" ht="14.25">
      <c r="A17" s="11" t="s">
        <v>30</v>
      </c>
      <c r="B17" s="12">
        <v>0</v>
      </c>
      <c r="C17" s="13">
        <v>600</v>
      </c>
      <c r="D17" s="13">
        <f t="shared" si="4"/>
        <v>600</v>
      </c>
      <c r="E17" s="14">
        <f t="shared" si="5"/>
        <v>600</v>
      </c>
      <c r="F17" s="15"/>
      <c r="G17" s="16">
        <v>1535</v>
      </c>
      <c r="H17" s="14">
        <f t="shared" si="6"/>
        <v>1535</v>
      </c>
      <c r="I17" s="17">
        <f t="shared" si="7"/>
        <v>935</v>
      </c>
      <c r="K17" t="s">
        <v>14</v>
      </c>
    </row>
    <row r="18" ht="16.5">
      <c r="A18" s="19" t="s">
        <v>31</v>
      </c>
      <c r="B18" s="20">
        <f>SUM(B4:B17)</f>
        <v>3755</v>
      </c>
      <c r="C18" s="20">
        <f>SUM(C4:C17)</f>
        <v>17803</v>
      </c>
      <c r="D18" s="20">
        <f>SUM(D4:D17)</f>
        <v>14048</v>
      </c>
      <c r="E18" s="20">
        <f>SUM(E4:E17)</f>
        <v>14048</v>
      </c>
      <c r="F18" s="20">
        <f>SUM(F4:F17)</f>
        <v>5139.0799999999999</v>
      </c>
      <c r="G18" s="20">
        <f>SUM(G4:G17)</f>
        <v>22759.610000000001</v>
      </c>
      <c r="H18" s="20">
        <f>SUM(H4:H17)</f>
        <v>17620.529999999999</v>
      </c>
      <c r="I18" s="20">
        <f>SUM(I4:I17)</f>
        <v>3572.5300000000002</v>
      </c>
    </row>
    <row r="19" ht="14.25">
      <c r="A19" s="8" t="s">
        <v>32</v>
      </c>
      <c r="B19" s="9"/>
      <c r="C19" s="9"/>
      <c r="D19" s="9"/>
      <c r="E19" s="9"/>
      <c r="F19" s="9"/>
      <c r="G19" s="9"/>
      <c r="H19" s="9"/>
      <c r="I19" s="10"/>
    </row>
    <row r="20" ht="14.25">
      <c r="A20" s="21" t="s">
        <v>33</v>
      </c>
      <c r="B20" s="14">
        <f>SUM(B21:B24)</f>
        <v>120</v>
      </c>
      <c r="C20" s="14">
        <f>SUM(C21:C24)</f>
        <v>60</v>
      </c>
      <c r="D20" s="14">
        <f>SUM(D21:D24)</f>
        <v>-60</v>
      </c>
      <c r="E20" s="14">
        <f>SUM(E21:E24)</f>
        <v>-60</v>
      </c>
      <c r="F20" s="14">
        <f>SUM(F21:F24)</f>
        <v>60</v>
      </c>
      <c r="G20" s="14">
        <f>SUM(G21:G24)</f>
        <v>0</v>
      </c>
      <c r="H20" s="14">
        <f>SUM(H21:H24)</f>
        <v>-60</v>
      </c>
      <c r="I20" s="22">
        <f t="shared" ref="I20:I71" si="8">H20-E20</f>
        <v>0</v>
      </c>
    </row>
    <row r="21" ht="14.25">
      <c r="A21" s="11" t="s">
        <v>34</v>
      </c>
      <c r="B21" s="23">
        <v>0</v>
      </c>
      <c r="C21" s="23">
        <v>0</v>
      </c>
      <c r="D21" s="23">
        <f t="shared" ref="D21:D24" si="9">C21-B21</f>
        <v>0</v>
      </c>
      <c r="E21" s="24">
        <f t="shared" ref="E21:E24" si="10">D21</f>
        <v>0</v>
      </c>
      <c r="F21" s="15">
        <v>0</v>
      </c>
      <c r="G21" s="15">
        <v>0</v>
      </c>
      <c r="H21" s="24">
        <f t="shared" ref="H21:H24" si="11">G21-F21</f>
        <v>0</v>
      </c>
      <c r="I21" s="22">
        <f t="shared" si="8"/>
        <v>0</v>
      </c>
      <c r="K21" t="s">
        <v>14</v>
      </c>
    </row>
    <row r="22" ht="21">
      <c r="A22" s="11" t="s">
        <v>35</v>
      </c>
      <c r="B22" s="23">
        <v>120</v>
      </c>
      <c r="C22" s="23">
        <v>60</v>
      </c>
      <c r="D22" s="23">
        <f t="shared" si="9"/>
        <v>-60</v>
      </c>
      <c r="E22" s="24">
        <f t="shared" si="10"/>
        <v>-60</v>
      </c>
      <c r="F22" s="15">
        <v>60</v>
      </c>
      <c r="G22" s="15">
        <v>0</v>
      </c>
      <c r="H22" s="24">
        <f t="shared" si="11"/>
        <v>-60</v>
      </c>
      <c r="I22" s="22">
        <f t="shared" si="8"/>
        <v>0</v>
      </c>
      <c r="K22" t="s">
        <v>14</v>
      </c>
    </row>
    <row r="23" ht="21">
      <c r="A23" s="11" t="s">
        <v>36</v>
      </c>
      <c r="B23" s="23">
        <v>0</v>
      </c>
      <c r="C23" s="23">
        <v>0</v>
      </c>
      <c r="D23" s="23">
        <f t="shared" si="9"/>
        <v>0</v>
      </c>
      <c r="E23" s="24">
        <f t="shared" si="10"/>
        <v>0</v>
      </c>
      <c r="F23" s="15"/>
      <c r="G23" s="15"/>
      <c r="H23" s="24">
        <f t="shared" si="11"/>
        <v>0</v>
      </c>
      <c r="I23" s="22">
        <f t="shared" si="8"/>
        <v>0</v>
      </c>
      <c r="K23" t="s">
        <v>14</v>
      </c>
    </row>
    <row r="24" ht="14.25">
      <c r="A24" s="11" t="s">
        <v>37</v>
      </c>
      <c r="B24" s="23">
        <v>0</v>
      </c>
      <c r="C24" s="23">
        <v>0</v>
      </c>
      <c r="D24" s="23">
        <f t="shared" si="9"/>
        <v>0</v>
      </c>
      <c r="E24" s="24">
        <f t="shared" si="10"/>
        <v>0</v>
      </c>
      <c r="F24" s="15"/>
      <c r="G24" s="15"/>
      <c r="H24" s="24">
        <f t="shared" si="11"/>
        <v>0</v>
      </c>
      <c r="I24" s="22">
        <f t="shared" si="8"/>
        <v>0</v>
      </c>
      <c r="K24" t="s">
        <v>14</v>
      </c>
    </row>
    <row r="25" ht="14.25">
      <c r="A25" s="15"/>
      <c r="B25" s="15"/>
      <c r="C25" s="15"/>
      <c r="D25" s="23"/>
      <c r="E25" s="12"/>
      <c r="F25" s="15"/>
      <c r="G25" s="15"/>
      <c r="H25" s="24"/>
      <c r="I25" s="24"/>
    </row>
    <row r="26" ht="14.25">
      <c r="A26" s="21" t="s">
        <v>38</v>
      </c>
      <c r="B26" s="14">
        <f>SUM(B27:B31)</f>
        <v>20250</v>
      </c>
      <c r="C26" s="14">
        <f>SUM(C27:C31)</f>
        <v>17535</v>
      </c>
      <c r="D26" s="14">
        <f>SUM(D27:D31)</f>
        <v>-2715</v>
      </c>
      <c r="E26" s="14">
        <f>SUM(E27:E31)</f>
        <v>-2715</v>
      </c>
      <c r="F26" s="14">
        <f>SUM(F27:F31)</f>
        <v>18604.050000000003</v>
      </c>
      <c r="G26" s="14">
        <f>SUM(G27:G31)</f>
        <v>18083</v>
      </c>
      <c r="H26" s="14">
        <f>SUM(H27:H31)</f>
        <v>-521.05000000000018</v>
      </c>
      <c r="I26" s="20">
        <f t="shared" si="8"/>
        <v>2193.9499999999998</v>
      </c>
    </row>
    <row r="27" ht="14.25">
      <c r="A27" s="11" t="s">
        <v>39</v>
      </c>
      <c r="B27" s="23">
        <v>11400</v>
      </c>
      <c r="C27" s="23">
        <v>9450</v>
      </c>
      <c r="D27" s="23">
        <f t="shared" ref="D27:D31" si="12">C27-B27</f>
        <v>-1950</v>
      </c>
      <c r="E27" s="24">
        <f t="shared" ref="E27:E31" si="13">D27</f>
        <v>-1950</v>
      </c>
      <c r="F27" s="16">
        <v>10000</v>
      </c>
      <c r="G27" s="16">
        <v>9480</v>
      </c>
      <c r="H27" s="24">
        <f t="shared" ref="H27:H31" si="14">G27-F27</f>
        <v>-520</v>
      </c>
      <c r="I27" s="22">
        <f t="shared" si="8"/>
        <v>1430</v>
      </c>
      <c r="K27" t="s">
        <v>14</v>
      </c>
    </row>
    <row r="28" ht="14.25">
      <c r="A28" s="11" t="s">
        <v>40</v>
      </c>
      <c r="B28" s="23">
        <v>350</v>
      </c>
      <c r="C28" s="15">
        <v>0</v>
      </c>
      <c r="D28" s="23">
        <f t="shared" si="12"/>
        <v>-350</v>
      </c>
      <c r="E28" s="24">
        <f t="shared" si="13"/>
        <v>-350</v>
      </c>
      <c r="F28" s="15">
        <v>140</v>
      </c>
      <c r="G28" s="15">
        <v>58</v>
      </c>
      <c r="H28" s="24">
        <f t="shared" si="14"/>
        <v>-82</v>
      </c>
      <c r="I28" s="22">
        <f t="shared" si="8"/>
        <v>268</v>
      </c>
      <c r="K28" t="s">
        <v>14</v>
      </c>
    </row>
    <row r="29" ht="14.25">
      <c r="A29" s="11" t="s">
        <v>41</v>
      </c>
      <c r="B29" s="23">
        <v>1500</v>
      </c>
      <c r="C29" s="23">
        <v>1085</v>
      </c>
      <c r="D29" s="23">
        <f t="shared" si="12"/>
        <v>-415</v>
      </c>
      <c r="E29" s="24">
        <f t="shared" si="13"/>
        <v>-415</v>
      </c>
      <c r="F29" s="16">
        <v>2272.4499999999998</v>
      </c>
      <c r="G29" s="16">
        <v>2295</v>
      </c>
      <c r="H29" s="24">
        <f t="shared" si="14"/>
        <v>22.550000000000182</v>
      </c>
      <c r="I29" s="22">
        <f t="shared" si="8"/>
        <v>437.55000000000018</v>
      </c>
      <c r="K29" t="s">
        <v>14</v>
      </c>
    </row>
    <row r="30" ht="14.25">
      <c r="A30" s="11" t="s">
        <v>42</v>
      </c>
      <c r="B30" s="15">
        <v>6000</v>
      </c>
      <c r="C30" s="15">
        <v>6000</v>
      </c>
      <c r="D30" s="23">
        <f t="shared" si="12"/>
        <v>0</v>
      </c>
      <c r="E30" s="24">
        <f t="shared" si="13"/>
        <v>0</v>
      </c>
      <c r="F30" s="16">
        <f>4041.6+2150</f>
        <v>6191.6000000000004</v>
      </c>
      <c r="G30" s="16">
        <f>4100+2150</f>
        <v>6250</v>
      </c>
      <c r="H30" s="24">
        <f t="shared" si="14"/>
        <v>58.399999999999636</v>
      </c>
      <c r="I30" s="22">
        <f t="shared" si="8"/>
        <v>58.399999999999636</v>
      </c>
      <c r="K30" t="s">
        <v>14</v>
      </c>
    </row>
    <row r="31" ht="14.25">
      <c r="A31" s="11" t="s">
        <v>43</v>
      </c>
      <c r="B31" s="23">
        <v>1000</v>
      </c>
      <c r="C31" s="23">
        <v>1000</v>
      </c>
      <c r="D31" s="23">
        <f t="shared" si="12"/>
        <v>0</v>
      </c>
      <c r="E31" s="24">
        <f t="shared" si="13"/>
        <v>0</v>
      </c>
      <c r="F31" s="16">
        <v>0</v>
      </c>
      <c r="G31" s="16">
        <v>0</v>
      </c>
      <c r="H31" s="24">
        <f t="shared" si="14"/>
        <v>0</v>
      </c>
      <c r="I31" s="22">
        <f t="shared" si="8"/>
        <v>0</v>
      </c>
      <c r="K31" t="s">
        <v>14</v>
      </c>
    </row>
    <row r="32" ht="14.25">
      <c r="A32" s="15"/>
      <c r="B32" s="15"/>
      <c r="C32" s="15"/>
      <c r="D32" s="23"/>
      <c r="E32" s="12"/>
      <c r="F32" s="15"/>
      <c r="G32" s="15"/>
      <c r="H32" s="24"/>
      <c r="I32" s="24"/>
    </row>
    <row r="33" ht="14.25">
      <c r="A33" s="21" t="s">
        <v>44</v>
      </c>
      <c r="B33" s="14">
        <f>SUM(B34:B59)</f>
        <v>14564</v>
      </c>
      <c r="C33" s="14">
        <f>SUM(C34:C59)</f>
        <v>8185</v>
      </c>
      <c r="D33" s="14">
        <f>SUM(D34:D59)</f>
        <v>-6379</v>
      </c>
      <c r="E33" s="14">
        <f>SUM(E34:E59)</f>
        <v>-6379</v>
      </c>
      <c r="F33" s="14">
        <f>SUM(F34:F59)</f>
        <v>7624.6199999999999</v>
      </c>
      <c r="G33" s="14">
        <f>SUM(G34:G59)</f>
        <v>4316</v>
      </c>
      <c r="H33" s="14">
        <f>SUM(H34:H59)</f>
        <v>-3308.6199999999999</v>
      </c>
      <c r="I33" s="20">
        <f t="shared" si="8"/>
        <v>3070.3800000000001</v>
      </c>
    </row>
    <row r="34" ht="14.25">
      <c r="A34" s="25" t="s">
        <v>45</v>
      </c>
      <c r="B34" s="26">
        <v>0</v>
      </c>
      <c r="C34" s="26">
        <v>0</v>
      </c>
      <c r="D34" s="23">
        <f t="shared" ref="D34:D59" si="15">C34-B34</f>
        <v>0</v>
      </c>
      <c r="E34" s="24">
        <f t="shared" ref="E34:E59" si="16">D34</f>
        <v>0</v>
      </c>
      <c r="F34" s="16">
        <v>0</v>
      </c>
      <c r="G34" s="16">
        <v>0</v>
      </c>
      <c r="H34" s="24">
        <f t="shared" ref="H34:H59" si="17">G34-F34</f>
        <v>0</v>
      </c>
      <c r="I34" s="22">
        <f t="shared" si="8"/>
        <v>0</v>
      </c>
      <c r="K34" t="s">
        <v>14</v>
      </c>
    </row>
    <row r="35" ht="14.25">
      <c r="A35" s="25" t="s">
        <v>46</v>
      </c>
      <c r="B35" s="26">
        <v>0</v>
      </c>
      <c r="C35" s="26">
        <v>0</v>
      </c>
      <c r="D35" s="23">
        <f t="shared" si="15"/>
        <v>0</v>
      </c>
      <c r="E35" s="24">
        <f t="shared" si="16"/>
        <v>0</v>
      </c>
      <c r="F35" s="16">
        <v>0</v>
      </c>
      <c r="G35" s="16">
        <v>0</v>
      </c>
      <c r="H35" s="24">
        <f t="shared" si="17"/>
        <v>0</v>
      </c>
      <c r="I35" s="22">
        <f t="shared" si="8"/>
        <v>0</v>
      </c>
      <c r="K35" t="s">
        <v>14</v>
      </c>
    </row>
    <row r="36" ht="14.25">
      <c r="A36" s="25" t="s">
        <v>47</v>
      </c>
      <c r="B36" s="26">
        <v>1224</v>
      </c>
      <c r="C36" s="26">
        <v>600</v>
      </c>
      <c r="D36" s="23">
        <f t="shared" si="15"/>
        <v>-624</v>
      </c>
      <c r="E36" s="24">
        <f t="shared" si="16"/>
        <v>-624</v>
      </c>
      <c r="F36" s="16">
        <v>495</v>
      </c>
      <c r="G36" s="16">
        <v>270</v>
      </c>
      <c r="H36" s="24">
        <f t="shared" si="17"/>
        <v>-225</v>
      </c>
      <c r="I36" s="22">
        <f t="shared" si="8"/>
        <v>399</v>
      </c>
      <c r="K36" t="s">
        <v>14</v>
      </c>
    </row>
    <row r="37" ht="14.25">
      <c r="A37" s="25" t="s">
        <v>48</v>
      </c>
      <c r="B37" s="26">
        <v>360</v>
      </c>
      <c r="C37" s="26">
        <v>150</v>
      </c>
      <c r="D37" s="23">
        <f t="shared" si="15"/>
        <v>-210</v>
      </c>
      <c r="E37" s="24">
        <f t="shared" si="16"/>
        <v>-210</v>
      </c>
      <c r="F37" s="16">
        <v>0</v>
      </c>
      <c r="G37" s="16">
        <v>0</v>
      </c>
      <c r="H37" s="24">
        <f t="shared" si="17"/>
        <v>0</v>
      </c>
      <c r="I37" s="22">
        <f t="shared" si="8"/>
        <v>210</v>
      </c>
      <c r="K37" t="s">
        <v>14</v>
      </c>
    </row>
    <row r="38" ht="14.25">
      <c r="A38" s="25" t="s">
        <v>49</v>
      </c>
      <c r="B38" s="26">
        <v>0</v>
      </c>
      <c r="C38" s="26">
        <v>0</v>
      </c>
      <c r="D38" s="23">
        <f t="shared" si="15"/>
        <v>0</v>
      </c>
      <c r="E38" s="24">
        <f t="shared" si="16"/>
        <v>0</v>
      </c>
      <c r="F38" s="16">
        <v>0</v>
      </c>
      <c r="G38" s="16">
        <v>0</v>
      </c>
      <c r="H38" s="24">
        <f t="shared" si="17"/>
        <v>0</v>
      </c>
      <c r="I38" s="22">
        <f t="shared" si="8"/>
        <v>0</v>
      </c>
      <c r="K38" t="s">
        <v>14</v>
      </c>
    </row>
    <row r="39" ht="14.25">
      <c r="A39" s="25" t="s">
        <v>50</v>
      </c>
      <c r="B39" s="26">
        <v>100</v>
      </c>
      <c r="C39" s="26">
        <v>0</v>
      </c>
      <c r="D39" s="23">
        <f t="shared" si="15"/>
        <v>-100</v>
      </c>
      <c r="E39" s="24">
        <f t="shared" si="16"/>
        <v>-100</v>
      </c>
      <c r="F39" s="16">
        <v>0</v>
      </c>
      <c r="G39" s="16">
        <v>0</v>
      </c>
      <c r="H39" s="24">
        <f t="shared" si="17"/>
        <v>0</v>
      </c>
      <c r="I39" s="22">
        <f t="shared" si="8"/>
        <v>100</v>
      </c>
      <c r="K39" t="s">
        <v>14</v>
      </c>
    </row>
    <row r="40" ht="14.25">
      <c r="A40" s="25" t="s">
        <v>51</v>
      </c>
      <c r="B40" s="26">
        <v>120</v>
      </c>
      <c r="C40" s="26">
        <v>0</v>
      </c>
      <c r="D40" s="23">
        <f t="shared" si="15"/>
        <v>-120</v>
      </c>
      <c r="E40" s="24">
        <f t="shared" si="16"/>
        <v>-120</v>
      </c>
      <c r="F40" s="16">
        <v>110</v>
      </c>
      <c r="G40" s="16">
        <v>0</v>
      </c>
      <c r="H40" s="24">
        <f t="shared" si="17"/>
        <v>-110</v>
      </c>
      <c r="I40" s="22">
        <f t="shared" si="8"/>
        <v>10</v>
      </c>
      <c r="K40" t="s">
        <v>14</v>
      </c>
    </row>
    <row r="41" ht="14.25">
      <c r="A41" s="25" t="s">
        <v>52</v>
      </c>
      <c r="B41" s="26">
        <v>100</v>
      </c>
      <c r="C41" s="26">
        <v>0</v>
      </c>
      <c r="D41" s="23">
        <f t="shared" si="15"/>
        <v>-100</v>
      </c>
      <c r="E41" s="24">
        <f t="shared" si="16"/>
        <v>-100</v>
      </c>
      <c r="F41" s="16">
        <v>0</v>
      </c>
      <c r="G41" s="16">
        <v>0</v>
      </c>
      <c r="H41" s="24">
        <f t="shared" si="17"/>
        <v>0</v>
      </c>
      <c r="I41" s="22">
        <f t="shared" si="8"/>
        <v>100</v>
      </c>
      <c r="K41" t="s">
        <v>14</v>
      </c>
    </row>
    <row r="42" ht="14.25">
      <c r="A42" s="25" t="s">
        <v>53</v>
      </c>
      <c r="B42" s="26">
        <v>200</v>
      </c>
      <c r="C42" s="26">
        <v>80</v>
      </c>
      <c r="D42" s="23">
        <f t="shared" si="15"/>
        <v>-120</v>
      </c>
      <c r="E42" s="24">
        <f t="shared" si="16"/>
        <v>-120</v>
      </c>
      <c r="F42" s="16">
        <v>0</v>
      </c>
      <c r="G42" s="16">
        <v>0</v>
      </c>
      <c r="H42" s="24">
        <f t="shared" si="17"/>
        <v>0</v>
      </c>
      <c r="I42" s="22">
        <f t="shared" si="8"/>
        <v>120</v>
      </c>
      <c r="K42" t="s">
        <v>14</v>
      </c>
    </row>
    <row r="43" ht="14.25">
      <c r="A43" s="25" t="s">
        <v>54</v>
      </c>
      <c r="B43" s="26">
        <v>160</v>
      </c>
      <c r="C43" s="26">
        <v>80</v>
      </c>
      <c r="D43" s="23">
        <f t="shared" si="15"/>
        <v>-80</v>
      </c>
      <c r="E43" s="24">
        <f t="shared" si="16"/>
        <v>-80</v>
      </c>
      <c r="F43" s="16">
        <v>0</v>
      </c>
      <c r="G43" s="16">
        <v>0</v>
      </c>
      <c r="H43" s="24">
        <f t="shared" si="17"/>
        <v>0</v>
      </c>
      <c r="I43" s="22">
        <f t="shared" si="8"/>
        <v>80</v>
      </c>
      <c r="K43" t="s">
        <v>14</v>
      </c>
    </row>
    <row r="44" ht="14.25">
      <c r="A44" s="25" t="s">
        <v>55</v>
      </c>
      <c r="B44" s="26">
        <v>300</v>
      </c>
      <c r="C44" s="26">
        <v>150</v>
      </c>
      <c r="D44" s="23">
        <f t="shared" si="15"/>
        <v>-150</v>
      </c>
      <c r="E44" s="24">
        <f t="shared" si="16"/>
        <v>-150</v>
      </c>
      <c r="F44" s="16">
        <v>0</v>
      </c>
      <c r="G44" s="16">
        <v>0</v>
      </c>
      <c r="H44" s="24">
        <f t="shared" si="17"/>
        <v>0</v>
      </c>
      <c r="I44" s="22">
        <f t="shared" si="8"/>
        <v>150</v>
      </c>
      <c r="K44" t="s">
        <v>14</v>
      </c>
    </row>
    <row r="45" ht="14.25">
      <c r="A45" s="25" t="s">
        <v>56</v>
      </c>
      <c r="B45" s="26">
        <v>200</v>
      </c>
      <c r="C45" s="26">
        <v>100</v>
      </c>
      <c r="D45" s="23">
        <f t="shared" si="15"/>
        <v>-100</v>
      </c>
      <c r="E45" s="24">
        <f t="shared" si="16"/>
        <v>-100</v>
      </c>
      <c r="F45" s="16">
        <v>0</v>
      </c>
      <c r="G45" s="16">
        <v>0</v>
      </c>
      <c r="H45" s="24">
        <f t="shared" si="17"/>
        <v>0</v>
      </c>
      <c r="I45" s="22">
        <f t="shared" si="8"/>
        <v>100</v>
      </c>
      <c r="K45" t="s">
        <v>14</v>
      </c>
    </row>
    <row r="46" ht="14.25">
      <c r="A46" s="25" t="s">
        <v>57</v>
      </c>
      <c r="B46" s="26">
        <v>530</v>
      </c>
      <c r="C46" s="26">
        <v>460</v>
      </c>
      <c r="D46" s="23">
        <f t="shared" si="15"/>
        <v>-70</v>
      </c>
      <c r="E46" s="24">
        <f t="shared" si="16"/>
        <v>-70</v>
      </c>
      <c r="F46" s="16">
        <v>181.5</v>
      </c>
      <c r="G46" s="16">
        <v>125</v>
      </c>
      <c r="H46" s="24">
        <f t="shared" si="17"/>
        <v>-56.5</v>
      </c>
      <c r="I46" s="22">
        <f t="shared" si="8"/>
        <v>13.5</v>
      </c>
      <c r="K46" t="s">
        <v>14</v>
      </c>
    </row>
    <row r="47" ht="14.25">
      <c r="A47" s="25" t="s">
        <v>58</v>
      </c>
      <c r="B47" s="26">
        <v>4050</v>
      </c>
      <c r="C47" s="26">
        <v>2550</v>
      </c>
      <c r="D47" s="23">
        <f t="shared" si="15"/>
        <v>-1500</v>
      </c>
      <c r="E47" s="24">
        <f t="shared" si="16"/>
        <v>-1500</v>
      </c>
      <c r="F47" s="16">
        <v>0</v>
      </c>
      <c r="G47" s="16">
        <v>0</v>
      </c>
      <c r="H47" s="24">
        <f t="shared" si="17"/>
        <v>0</v>
      </c>
      <c r="I47" s="22">
        <f t="shared" si="8"/>
        <v>1500</v>
      </c>
      <c r="K47" t="s">
        <v>14</v>
      </c>
    </row>
    <row r="48" ht="14.25">
      <c r="A48" s="25" t="s">
        <v>59</v>
      </c>
      <c r="B48" s="26">
        <v>750</v>
      </c>
      <c r="C48" s="26">
        <v>450</v>
      </c>
      <c r="D48" s="23">
        <f t="shared" si="15"/>
        <v>-300</v>
      </c>
      <c r="E48" s="24">
        <f t="shared" si="16"/>
        <v>-300</v>
      </c>
      <c r="F48" s="16">
        <v>0</v>
      </c>
      <c r="G48" s="16">
        <v>0</v>
      </c>
      <c r="H48" s="24">
        <f t="shared" si="17"/>
        <v>0</v>
      </c>
      <c r="I48" s="22">
        <f t="shared" si="8"/>
        <v>300</v>
      </c>
      <c r="K48" t="s">
        <v>14</v>
      </c>
    </row>
    <row r="49" ht="14.25">
      <c r="A49" s="25" t="s">
        <v>60</v>
      </c>
      <c r="B49" s="26">
        <v>1150</v>
      </c>
      <c r="C49" s="26">
        <v>720</v>
      </c>
      <c r="D49" s="23">
        <f t="shared" si="15"/>
        <v>-430</v>
      </c>
      <c r="E49" s="24">
        <f t="shared" si="16"/>
        <v>-430</v>
      </c>
      <c r="F49" s="16">
        <v>662</v>
      </c>
      <c r="G49" s="16">
        <v>472</v>
      </c>
      <c r="H49" s="24">
        <f t="shared" si="17"/>
        <v>-190</v>
      </c>
      <c r="I49" s="22">
        <f t="shared" si="8"/>
        <v>240</v>
      </c>
      <c r="K49" t="s">
        <v>14</v>
      </c>
    </row>
    <row r="50" ht="14.25">
      <c r="A50" s="25" t="s">
        <v>61</v>
      </c>
      <c r="B50" s="27">
        <v>190</v>
      </c>
      <c r="C50" s="26">
        <v>120</v>
      </c>
      <c r="D50" s="23">
        <f t="shared" si="15"/>
        <v>-70</v>
      </c>
      <c r="E50" s="24">
        <f t="shared" si="16"/>
        <v>-70</v>
      </c>
      <c r="F50" s="16">
        <v>100</v>
      </c>
      <c r="G50" s="16">
        <v>50</v>
      </c>
      <c r="H50" s="24">
        <f t="shared" si="17"/>
        <v>-50</v>
      </c>
      <c r="I50" s="22">
        <f t="shared" si="8"/>
        <v>20</v>
      </c>
      <c r="K50" t="s">
        <v>14</v>
      </c>
    </row>
    <row r="51" ht="14.25">
      <c r="A51" s="25" t="s">
        <v>62</v>
      </c>
      <c r="B51" s="26">
        <v>150</v>
      </c>
      <c r="C51" s="26">
        <v>0</v>
      </c>
      <c r="D51" s="23">
        <f t="shared" si="15"/>
        <v>-150</v>
      </c>
      <c r="E51" s="24">
        <f t="shared" si="16"/>
        <v>-150</v>
      </c>
      <c r="F51" s="16">
        <v>0</v>
      </c>
      <c r="G51" s="16">
        <v>0</v>
      </c>
      <c r="H51" s="24">
        <f t="shared" si="17"/>
        <v>0</v>
      </c>
      <c r="I51" s="22">
        <f t="shared" si="8"/>
        <v>150</v>
      </c>
      <c r="K51" t="s">
        <v>14</v>
      </c>
    </row>
    <row r="52" ht="14.25">
      <c r="A52" s="25" t="s">
        <v>63</v>
      </c>
      <c r="B52" s="26">
        <v>2300</v>
      </c>
      <c r="C52" s="26">
        <v>1200</v>
      </c>
      <c r="D52" s="23">
        <f t="shared" si="15"/>
        <v>-1100</v>
      </c>
      <c r="E52" s="24">
        <f t="shared" si="16"/>
        <v>-1100</v>
      </c>
      <c r="F52" s="16">
        <v>1344</v>
      </c>
      <c r="G52" s="16">
        <v>700</v>
      </c>
      <c r="H52" s="24">
        <f t="shared" si="17"/>
        <v>-644</v>
      </c>
      <c r="I52" s="22">
        <f t="shared" si="8"/>
        <v>456</v>
      </c>
      <c r="K52" t="s">
        <v>14</v>
      </c>
    </row>
    <row r="53" ht="14.25">
      <c r="A53" s="25" t="s">
        <v>64</v>
      </c>
      <c r="B53" s="26">
        <v>250</v>
      </c>
      <c r="C53" s="26">
        <v>60</v>
      </c>
      <c r="D53" s="23">
        <f t="shared" si="15"/>
        <v>-190</v>
      </c>
      <c r="E53" s="24">
        <f t="shared" si="16"/>
        <v>-190</v>
      </c>
      <c r="F53" s="16">
        <v>450</v>
      </c>
      <c r="G53" s="16">
        <v>95</v>
      </c>
      <c r="H53" s="24">
        <f t="shared" si="17"/>
        <v>-355</v>
      </c>
      <c r="I53" s="22">
        <f t="shared" si="8"/>
        <v>-165</v>
      </c>
      <c r="K53" t="s">
        <v>14</v>
      </c>
    </row>
    <row r="54" ht="14.25">
      <c r="A54" s="25" t="s">
        <v>65</v>
      </c>
      <c r="B54" s="26">
        <v>300</v>
      </c>
      <c r="C54" s="26">
        <v>90</v>
      </c>
      <c r="D54" s="23">
        <f t="shared" si="15"/>
        <v>-210</v>
      </c>
      <c r="E54" s="24">
        <f t="shared" si="16"/>
        <v>-210</v>
      </c>
      <c r="F54" s="16">
        <v>0</v>
      </c>
      <c r="G54" s="16">
        <v>0</v>
      </c>
      <c r="H54" s="24">
        <f t="shared" si="17"/>
        <v>0</v>
      </c>
      <c r="I54" s="22">
        <f t="shared" si="8"/>
        <v>210</v>
      </c>
      <c r="K54" t="s">
        <v>14</v>
      </c>
    </row>
    <row r="55" ht="14.25">
      <c r="A55" s="25" t="s">
        <v>66</v>
      </c>
      <c r="B55" s="26">
        <v>930</v>
      </c>
      <c r="C55" s="26">
        <v>450</v>
      </c>
      <c r="D55" s="23">
        <f t="shared" si="15"/>
        <v>-480</v>
      </c>
      <c r="E55" s="24">
        <f t="shared" si="16"/>
        <v>-480</v>
      </c>
      <c r="F55" s="16">
        <v>630</v>
      </c>
      <c r="G55" s="16">
        <v>310</v>
      </c>
      <c r="H55" s="24">
        <f t="shared" si="17"/>
        <v>-320</v>
      </c>
      <c r="I55" s="22">
        <f t="shared" si="8"/>
        <v>160</v>
      </c>
      <c r="K55" t="s">
        <v>14</v>
      </c>
    </row>
    <row r="56" ht="14.25">
      <c r="A56" s="25" t="s">
        <v>67</v>
      </c>
      <c r="B56" s="26">
        <v>700</v>
      </c>
      <c r="C56" s="26">
        <v>500</v>
      </c>
      <c r="D56" s="23">
        <f t="shared" si="15"/>
        <v>-200</v>
      </c>
      <c r="E56" s="24">
        <f t="shared" si="16"/>
        <v>-200</v>
      </c>
      <c r="F56" s="16">
        <v>177.37</v>
      </c>
      <c r="G56" s="16">
        <v>4</v>
      </c>
      <c r="H56" s="24">
        <f t="shared" si="17"/>
        <v>-173.37</v>
      </c>
      <c r="I56" s="22">
        <f t="shared" si="8"/>
        <v>26.629999999999995</v>
      </c>
      <c r="K56" t="s">
        <v>14</v>
      </c>
    </row>
    <row r="57" ht="14.25">
      <c r="A57" s="25" t="s">
        <v>68</v>
      </c>
      <c r="B57" s="26">
        <v>500</v>
      </c>
      <c r="C57" s="26">
        <v>425</v>
      </c>
      <c r="D57" s="23">
        <f t="shared" si="15"/>
        <v>-75</v>
      </c>
      <c r="E57" s="24">
        <f t="shared" si="16"/>
        <v>-75</v>
      </c>
      <c r="F57" s="16">
        <v>1500</v>
      </c>
      <c r="G57" s="16">
        <v>737.5</v>
      </c>
      <c r="H57" s="24">
        <f t="shared" si="17"/>
        <v>-762.5</v>
      </c>
      <c r="I57" s="22">
        <f t="shared" si="8"/>
        <v>-687.5</v>
      </c>
      <c r="K57" t="s">
        <v>14</v>
      </c>
      <c r="L57" s="28" t="s">
        <v>69</v>
      </c>
    </row>
    <row r="58" ht="14.25">
      <c r="A58" s="25" t="s">
        <v>70</v>
      </c>
      <c r="B58" s="26">
        <v>0</v>
      </c>
      <c r="C58" s="26">
        <v>0</v>
      </c>
      <c r="D58" s="23">
        <f t="shared" si="15"/>
        <v>0</v>
      </c>
      <c r="E58" s="24">
        <f t="shared" si="16"/>
        <v>0</v>
      </c>
      <c r="F58" s="16">
        <v>592</v>
      </c>
      <c r="G58" s="16">
        <v>592</v>
      </c>
      <c r="H58" s="24">
        <f t="shared" si="17"/>
        <v>0</v>
      </c>
      <c r="I58" s="22">
        <f t="shared" si="8"/>
        <v>0</v>
      </c>
      <c r="K58" s="28" t="s">
        <v>14</v>
      </c>
    </row>
    <row r="59" ht="14.25">
      <c r="A59" s="29" t="s">
        <v>71</v>
      </c>
      <c r="B59" s="26">
        <v>0</v>
      </c>
      <c r="C59" s="26">
        <v>0</v>
      </c>
      <c r="D59" s="23">
        <f t="shared" si="15"/>
        <v>0</v>
      </c>
      <c r="E59" s="24">
        <f t="shared" si="16"/>
        <v>0</v>
      </c>
      <c r="F59" s="16">
        <v>1382.75</v>
      </c>
      <c r="G59" s="16">
        <v>960.5</v>
      </c>
      <c r="H59" s="24">
        <f t="shared" si="17"/>
        <v>-422.25</v>
      </c>
      <c r="I59" s="22">
        <f t="shared" si="8"/>
        <v>-422.25</v>
      </c>
      <c r="K59" s="28" t="s">
        <v>14</v>
      </c>
    </row>
    <row r="60" ht="14.25">
      <c r="A60" s="15"/>
      <c r="B60" s="15"/>
      <c r="C60" s="15"/>
      <c r="D60" s="23"/>
      <c r="E60" s="12"/>
      <c r="F60" s="15"/>
      <c r="G60" s="15"/>
      <c r="H60" s="24"/>
      <c r="I60" s="24"/>
    </row>
    <row r="61" ht="14.25">
      <c r="A61" s="21" t="s">
        <v>72</v>
      </c>
      <c r="B61" s="14">
        <f>SUM(B62:B71)</f>
        <v>3620</v>
      </c>
      <c r="C61" s="14">
        <f>SUM(C62:C71)</f>
        <v>7300</v>
      </c>
      <c r="D61" s="14">
        <f>SUM(D62:D71)</f>
        <v>3680</v>
      </c>
      <c r="E61" s="14">
        <f>SUM(E62:E71)</f>
        <v>3680</v>
      </c>
      <c r="F61" s="14">
        <f>SUM(F62:F71)</f>
        <v>3968.0599999999999</v>
      </c>
      <c r="G61" s="14">
        <f>SUM(G62:G71)</f>
        <v>7363</v>
      </c>
      <c r="H61" s="14">
        <f>SUM(H62:H71)</f>
        <v>3394.9399999999996</v>
      </c>
      <c r="I61" s="20">
        <f t="shared" si="8"/>
        <v>-285.0600000000004</v>
      </c>
    </row>
    <row r="62" ht="14.25">
      <c r="A62" s="25" t="s">
        <v>73</v>
      </c>
      <c r="B62" s="30">
        <v>0</v>
      </c>
      <c r="C62" s="30">
        <v>200</v>
      </c>
      <c r="D62" s="23">
        <f t="shared" ref="D62:D71" si="18">C62-B62</f>
        <v>200</v>
      </c>
      <c r="E62" s="24">
        <f t="shared" ref="E62:E71" si="19">D62</f>
        <v>200</v>
      </c>
      <c r="F62" s="16">
        <f>369.14+33.99</f>
        <v>403.13</v>
      </c>
      <c r="G62" s="16">
        <v>505</v>
      </c>
      <c r="H62" s="24">
        <f t="shared" ref="H62:H71" si="20">G62-F62</f>
        <v>101.87</v>
      </c>
      <c r="I62" s="22">
        <f t="shared" si="8"/>
        <v>-98.129999999999995</v>
      </c>
      <c r="K62" t="s">
        <v>14</v>
      </c>
    </row>
    <row r="63" ht="14.25">
      <c r="A63" s="25" t="s">
        <v>74</v>
      </c>
      <c r="B63" s="30">
        <v>100</v>
      </c>
      <c r="C63" s="30">
        <v>0</v>
      </c>
      <c r="D63" s="23">
        <f t="shared" si="18"/>
        <v>-100</v>
      </c>
      <c r="E63" s="24">
        <f t="shared" si="19"/>
        <v>-100</v>
      </c>
      <c r="F63" s="16">
        <v>0</v>
      </c>
      <c r="G63" s="16">
        <v>0</v>
      </c>
      <c r="H63" s="24">
        <f t="shared" si="20"/>
        <v>0</v>
      </c>
      <c r="I63" s="22">
        <f t="shared" si="8"/>
        <v>100</v>
      </c>
      <c r="K63" t="s">
        <v>14</v>
      </c>
    </row>
    <row r="64" ht="14.25">
      <c r="A64" s="25" t="s">
        <v>75</v>
      </c>
      <c r="B64" s="30">
        <v>0</v>
      </c>
      <c r="C64" s="30">
        <v>4400</v>
      </c>
      <c r="D64" s="23">
        <f t="shared" si="18"/>
        <v>4400</v>
      </c>
      <c r="E64" s="24">
        <f t="shared" si="19"/>
        <v>4400</v>
      </c>
      <c r="F64" s="16">
        <v>149</v>
      </c>
      <c r="G64" s="16">
        <v>3250</v>
      </c>
      <c r="H64" s="24">
        <f t="shared" si="20"/>
        <v>3101</v>
      </c>
      <c r="I64" s="22">
        <f t="shared" si="8"/>
        <v>-1299</v>
      </c>
      <c r="K64" t="s">
        <v>14</v>
      </c>
    </row>
    <row r="65" ht="14.25">
      <c r="A65" s="25" t="s">
        <v>76</v>
      </c>
      <c r="B65" s="30">
        <v>200</v>
      </c>
      <c r="C65" s="30">
        <v>200</v>
      </c>
      <c r="D65" s="23">
        <f t="shared" si="18"/>
        <v>0</v>
      </c>
      <c r="E65" s="24">
        <f t="shared" si="19"/>
        <v>0</v>
      </c>
      <c r="F65" s="16">
        <v>0</v>
      </c>
      <c r="G65" s="16">
        <v>320</v>
      </c>
      <c r="H65" s="24">
        <f t="shared" si="20"/>
        <v>320</v>
      </c>
      <c r="I65" s="22">
        <f t="shared" si="8"/>
        <v>320</v>
      </c>
      <c r="K65" t="s">
        <v>14</v>
      </c>
    </row>
    <row r="66" ht="14.25">
      <c r="A66" s="25" t="s">
        <v>77</v>
      </c>
      <c r="B66" s="30">
        <v>1500</v>
      </c>
      <c r="C66" s="30">
        <v>1500</v>
      </c>
      <c r="D66" s="23">
        <f t="shared" si="18"/>
        <v>0</v>
      </c>
      <c r="E66" s="24">
        <f t="shared" si="19"/>
        <v>0</v>
      </c>
      <c r="F66" s="16">
        <v>284.75999999999999</v>
      </c>
      <c r="G66" s="16">
        <v>192</v>
      </c>
      <c r="H66" s="24">
        <f t="shared" si="20"/>
        <v>-92.759999999999991</v>
      </c>
      <c r="I66" s="22">
        <f t="shared" si="8"/>
        <v>-92.759999999999991</v>
      </c>
      <c r="K66" t="s">
        <v>14</v>
      </c>
    </row>
    <row r="67" ht="14.25">
      <c r="A67" s="25" t="s">
        <v>78</v>
      </c>
      <c r="B67" s="30">
        <v>1000</v>
      </c>
      <c r="C67" s="30">
        <v>1000</v>
      </c>
      <c r="D67" s="23">
        <f t="shared" si="18"/>
        <v>0</v>
      </c>
      <c r="E67" s="24">
        <f t="shared" si="19"/>
        <v>0</v>
      </c>
      <c r="F67" s="16">
        <v>416.63</v>
      </c>
      <c r="G67" s="16">
        <v>1391.5</v>
      </c>
      <c r="H67" s="24">
        <f t="shared" si="20"/>
        <v>974.87</v>
      </c>
      <c r="I67" s="22">
        <f t="shared" si="8"/>
        <v>974.87</v>
      </c>
      <c r="K67" t="s">
        <v>14</v>
      </c>
    </row>
    <row r="68" ht="14.25">
      <c r="A68" s="25" t="s">
        <v>79</v>
      </c>
      <c r="B68" s="30">
        <v>150</v>
      </c>
      <c r="C68" s="30">
        <v>0</v>
      </c>
      <c r="D68" s="23">
        <f t="shared" si="18"/>
        <v>-150</v>
      </c>
      <c r="E68" s="24">
        <f t="shared" si="19"/>
        <v>-150</v>
      </c>
      <c r="F68" s="16">
        <v>84</v>
      </c>
      <c r="G68" s="16">
        <v>0</v>
      </c>
      <c r="H68" s="24">
        <f t="shared" si="20"/>
        <v>-84</v>
      </c>
      <c r="I68" s="22">
        <f t="shared" si="8"/>
        <v>66</v>
      </c>
      <c r="K68" t="s">
        <v>14</v>
      </c>
    </row>
    <row r="69" ht="14.25">
      <c r="A69" s="25" t="s">
        <v>80</v>
      </c>
      <c r="B69" s="30">
        <v>370</v>
      </c>
      <c r="C69" s="30">
        <v>0</v>
      </c>
      <c r="D69" s="23">
        <f t="shared" si="18"/>
        <v>-370</v>
      </c>
      <c r="E69" s="24">
        <f t="shared" si="19"/>
        <v>-370</v>
      </c>
      <c r="F69" s="16">
        <v>389.63999999999999</v>
      </c>
      <c r="G69" s="16">
        <v>0</v>
      </c>
      <c r="H69" s="24">
        <f t="shared" si="20"/>
        <v>-389.63999999999999</v>
      </c>
      <c r="I69" s="22">
        <f t="shared" si="8"/>
        <v>-19.639999999999986</v>
      </c>
      <c r="K69" t="s">
        <v>14</v>
      </c>
    </row>
    <row r="70" ht="14.25">
      <c r="A70" s="25" t="s">
        <v>81</v>
      </c>
      <c r="B70" s="30">
        <v>300</v>
      </c>
      <c r="C70" s="30">
        <v>0</v>
      </c>
      <c r="D70" s="23">
        <f t="shared" si="18"/>
        <v>-300</v>
      </c>
      <c r="E70" s="24">
        <f t="shared" si="19"/>
        <v>-300</v>
      </c>
      <c r="F70" s="16">
        <v>0</v>
      </c>
      <c r="G70" s="16">
        <v>0</v>
      </c>
      <c r="H70" s="24">
        <f t="shared" si="20"/>
        <v>0</v>
      </c>
      <c r="I70" s="22">
        <f t="shared" si="8"/>
        <v>300</v>
      </c>
      <c r="K70" s="28" t="s">
        <v>14</v>
      </c>
    </row>
    <row r="71" ht="14.25">
      <c r="A71" s="29" t="s">
        <v>82</v>
      </c>
      <c r="B71" s="31">
        <v>0</v>
      </c>
      <c r="C71" s="31">
        <v>0</v>
      </c>
      <c r="D71" s="23">
        <f t="shared" si="18"/>
        <v>0</v>
      </c>
      <c r="E71" s="24">
        <f t="shared" si="19"/>
        <v>0</v>
      </c>
      <c r="F71" s="16">
        <v>2240.9000000000001</v>
      </c>
      <c r="G71" s="16">
        <v>1704.5</v>
      </c>
      <c r="H71" s="24">
        <f t="shared" si="20"/>
        <v>-536.40000000000009</v>
      </c>
      <c r="I71" s="22">
        <f t="shared" si="8"/>
        <v>-536.40000000000009</v>
      </c>
      <c r="K71" t="s">
        <v>14</v>
      </c>
      <c r="L71" t="s">
        <v>69</v>
      </c>
    </row>
    <row r="72" ht="14.25">
      <c r="A72" s="32"/>
      <c r="B72" s="15"/>
      <c r="C72" s="15"/>
      <c r="D72" s="15"/>
      <c r="E72" s="12"/>
      <c r="F72" s="15"/>
      <c r="G72" s="15"/>
      <c r="H72" s="12"/>
      <c r="I72" s="12"/>
    </row>
    <row r="73" ht="14.25">
      <c r="A73" s="19" t="s">
        <v>83</v>
      </c>
      <c r="B73" s="20">
        <f>B61+B33+B26+B20</f>
        <v>38554</v>
      </c>
      <c r="C73" s="20">
        <f>C61+C33+C26+C20</f>
        <v>33080</v>
      </c>
      <c r="D73" s="20">
        <f>D61+D33+D26+D20</f>
        <v>-5474</v>
      </c>
      <c r="E73" s="20">
        <f>E61+E33+E26+E20</f>
        <v>-5474</v>
      </c>
      <c r="F73" s="20">
        <f>F61+F33+F26+F20</f>
        <v>30256.730000000003</v>
      </c>
      <c r="G73" s="20">
        <f>G61+G33+G26+G20</f>
        <v>29762</v>
      </c>
      <c r="H73" s="20">
        <f>H61+H33+H26+H20</f>
        <v>-494.73000000000047</v>
      </c>
      <c r="I73" s="20">
        <f>I61+I33+I26+I20</f>
        <v>4979.2699999999995</v>
      </c>
    </row>
    <row r="74" ht="14.25">
      <c r="A74" s="33" t="s">
        <v>84</v>
      </c>
      <c r="B74" s="34"/>
      <c r="C74" s="34"/>
      <c r="D74" s="34"/>
      <c r="E74" s="34"/>
      <c r="F74" s="34"/>
      <c r="G74" s="34"/>
      <c r="H74" s="34"/>
      <c r="I74" s="35"/>
    </row>
    <row r="75" ht="14.25">
      <c r="A75" s="36" t="s">
        <v>85</v>
      </c>
      <c r="B75" s="37">
        <v>3350</v>
      </c>
      <c r="C75" s="37">
        <v>2020</v>
      </c>
      <c r="D75" s="14">
        <f t="shared" ref="D75:D87" si="21">C75-B75</f>
        <v>-1330</v>
      </c>
      <c r="E75" s="14">
        <f t="shared" ref="E75:E87" si="22">D75</f>
        <v>-1330</v>
      </c>
      <c r="F75" s="16">
        <v>1607.99</v>
      </c>
      <c r="G75" s="16">
        <v>1439</v>
      </c>
      <c r="H75" s="24">
        <f t="shared" ref="H75:H87" si="23">G75-F75</f>
        <v>-168.99000000000001</v>
      </c>
      <c r="I75" s="17">
        <f t="shared" ref="I75:I87" si="24">H75-E75</f>
        <v>1161.01</v>
      </c>
      <c r="K75" t="s">
        <v>14</v>
      </c>
    </row>
    <row r="76" ht="14.25">
      <c r="A76" s="38" t="s">
        <v>86</v>
      </c>
      <c r="B76" s="30">
        <v>2200</v>
      </c>
      <c r="C76" s="30">
        <v>1190</v>
      </c>
      <c r="D76" s="14">
        <f t="shared" si="21"/>
        <v>-1010</v>
      </c>
      <c r="E76" s="14">
        <f t="shared" si="22"/>
        <v>-1010</v>
      </c>
      <c r="F76" s="16">
        <f>6369.97+1857</f>
        <v>8226.9700000000012</v>
      </c>
      <c r="G76" s="16">
        <v>5641.9700000000003</v>
      </c>
      <c r="H76" s="24">
        <f t="shared" si="23"/>
        <v>-2585.0000000000009</v>
      </c>
      <c r="I76" s="17">
        <f t="shared" si="24"/>
        <v>-1575.0000000000009</v>
      </c>
      <c r="K76" t="s">
        <v>14</v>
      </c>
      <c r="L76" t="s">
        <v>87</v>
      </c>
    </row>
    <row r="77" ht="14.25">
      <c r="A77" s="38" t="s">
        <v>88</v>
      </c>
      <c r="B77" s="30">
        <v>1800</v>
      </c>
      <c r="C77" s="30">
        <v>1240</v>
      </c>
      <c r="D77" s="14">
        <f t="shared" si="21"/>
        <v>-560</v>
      </c>
      <c r="E77" s="14">
        <f t="shared" si="22"/>
        <v>-560</v>
      </c>
      <c r="F77" s="16">
        <v>0</v>
      </c>
      <c r="G77" s="16">
        <v>0</v>
      </c>
      <c r="H77" s="24">
        <f t="shared" si="23"/>
        <v>0</v>
      </c>
      <c r="I77" s="17">
        <f t="shared" si="24"/>
        <v>560</v>
      </c>
      <c r="K77" t="s">
        <v>14</v>
      </c>
    </row>
    <row r="78" ht="14.25">
      <c r="A78" s="38" t="s">
        <v>89</v>
      </c>
      <c r="B78" s="30">
        <v>2200</v>
      </c>
      <c r="C78" s="30">
        <v>1400</v>
      </c>
      <c r="D78" s="14">
        <f t="shared" si="21"/>
        <v>-800</v>
      </c>
      <c r="E78" s="14">
        <f t="shared" si="22"/>
        <v>-800</v>
      </c>
      <c r="F78" s="15">
        <v>0</v>
      </c>
      <c r="G78" s="15">
        <v>0</v>
      </c>
      <c r="H78" s="24">
        <f t="shared" si="23"/>
        <v>0</v>
      </c>
      <c r="I78" s="17">
        <f t="shared" si="24"/>
        <v>800</v>
      </c>
      <c r="K78" t="s">
        <v>14</v>
      </c>
      <c r="L78" t="s">
        <v>90</v>
      </c>
    </row>
    <row r="79" ht="14.25">
      <c r="A79" s="38" t="s">
        <v>91</v>
      </c>
      <c r="B79" s="30">
        <v>1500</v>
      </c>
      <c r="C79" s="30">
        <v>900</v>
      </c>
      <c r="D79" s="14">
        <f t="shared" si="21"/>
        <v>-600</v>
      </c>
      <c r="E79" s="14">
        <f t="shared" si="22"/>
        <v>-600</v>
      </c>
      <c r="F79" s="15">
        <v>0</v>
      </c>
      <c r="G79" s="15">
        <v>0</v>
      </c>
      <c r="H79" s="24">
        <f t="shared" si="23"/>
        <v>0</v>
      </c>
      <c r="I79" s="17">
        <f t="shared" si="24"/>
        <v>600</v>
      </c>
      <c r="K79" t="s">
        <v>14</v>
      </c>
    </row>
    <row r="80" ht="14.25">
      <c r="A80" s="36" t="s">
        <v>92</v>
      </c>
      <c r="B80" s="37">
        <v>6150</v>
      </c>
      <c r="C80" s="37">
        <v>3950</v>
      </c>
      <c r="D80" s="14">
        <f t="shared" si="21"/>
        <v>-2200</v>
      </c>
      <c r="E80" s="14">
        <f t="shared" si="22"/>
        <v>-2200</v>
      </c>
      <c r="F80" s="15">
        <f>9369.31-840</f>
        <v>8529.3099999999995</v>
      </c>
      <c r="G80" s="15">
        <f>6524.5</f>
        <v>6524.5</v>
      </c>
      <c r="H80" s="24">
        <f t="shared" si="23"/>
        <v>-2004.8099999999995</v>
      </c>
      <c r="I80" s="17">
        <f t="shared" si="24"/>
        <v>195.19000000000051</v>
      </c>
      <c r="K80" t="s">
        <v>14</v>
      </c>
    </row>
    <row r="81" ht="14.25">
      <c r="A81" s="36" t="s">
        <v>93</v>
      </c>
      <c r="B81" s="37">
        <v>380</v>
      </c>
      <c r="C81" s="37">
        <v>300</v>
      </c>
      <c r="D81" s="14">
        <f t="shared" si="21"/>
        <v>-80</v>
      </c>
      <c r="E81" s="14">
        <f t="shared" si="22"/>
        <v>-80</v>
      </c>
      <c r="F81" s="15">
        <v>0</v>
      </c>
      <c r="G81" s="15">
        <v>0</v>
      </c>
      <c r="H81" s="24">
        <f t="shared" si="23"/>
        <v>0</v>
      </c>
      <c r="I81" s="17">
        <f t="shared" si="24"/>
        <v>80</v>
      </c>
      <c r="K81" t="s">
        <v>14</v>
      </c>
    </row>
    <row r="82" ht="14.25">
      <c r="A82" s="36" t="s">
        <v>94</v>
      </c>
      <c r="B82" s="37">
        <v>450</v>
      </c>
      <c r="C82" s="37">
        <v>300</v>
      </c>
      <c r="D82" s="14">
        <f t="shared" si="21"/>
        <v>-150</v>
      </c>
      <c r="E82" s="14">
        <f t="shared" si="22"/>
        <v>-150</v>
      </c>
      <c r="F82" s="16">
        <v>51.799999999999997</v>
      </c>
      <c r="G82" s="16">
        <v>46</v>
      </c>
      <c r="H82" s="24">
        <f t="shared" si="23"/>
        <v>-5.7999999999999972</v>
      </c>
      <c r="I82" s="17">
        <f t="shared" si="24"/>
        <v>144.19999999999999</v>
      </c>
      <c r="K82" t="s">
        <v>14</v>
      </c>
    </row>
    <row r="83" ht="14.25">
      <c r="A83" s="36" t="s">
        <v>95</v>
      </c>
      <c r="B83" s="37">
        <v>100</v>
      </c>
      <c r="C83" s="37">
        <v>50</v>
      </c>
      <c r="D83" s="14">
        <f t="shared" si="21"/>
        <v>-50</v>
      </c>
      <c r="E83" s="14">
        <f t="shared" si="22"/>
        <v>-50</v>
      </c>
      <c r="F83" s="16">
        <v>30</v>
      </c>
      <c r="G83" s="16">
        <v>302</v>
      </c>
      <c r="H83" s="24">
        <f t="shared" si="23"/>
        <v>272</v>
      </c>
      <c r="I83" s="17">
        <f t="shared" si="24"/>
        <v>322</v>
      </c>
      <c r="K83" t="s">
        <v>14</v>
      </c>
      <c r="L83" t="s">
        <v>96</v>
      </c>
    </row>
    <row r="84" ht="14.25">
      <c r="A84" s="36" t="s">
        <v>97</v>
      </c>
      <c r="B84" s="37">
        <v>855</v>
      </c>
      <c r="C84" s="37">
        <v>330</v>
      </c>
      <c r="D84" s="14">
        <f t="shared" si="21"/>
        <v>-525</v>
      </c>
      <c r="E84" s="14">
        <f t="shared" si="22"/>
        <v>-525</v>
      </c>
      <c r="F84" s="16">
        <v>1324.3800000000001</v>
      </c>
      <c r="G84" s="16">
        <f>350+273</f>
        <v>623</v>
      </c>
      <c r="H84" s="24">
        <f t="shared" si="23"/>
        <v>-701.38000000000011</v>
      </c>
      <c r="I84" s="17">
        <f t="shared" si="24"/>
        <v>-176.38000000000011</v>
      </c>
      <c r="K84" t="s">
        <v>14</v>
      </c>
      <c r="L84" s="28" t="s">
        <v>98</v>
      </c>
    </row>
    <row r="85" ht="14.25">
      <c r="A85" s="36" t="s">
        <v>99</v>
      </c>
      <c r="B85" s="37">
        <v>500</v>
      </c>
      <c r="C85" s="37">
        <v>0</v>
      </c>
      <c r="D85" s="14">
        <f t="shared" si="21"/>
        <v>-500</v>
      </c>
      <c r="E85" s="14">
        <f t="shared" si="22"/>
        <v>-500</v>
      </c>
      <c r="F85" s="16">
        <v>322.95999999999998</v>
      </c>
      <c r="G85" s="16">
        <v>162</v>
      </c>
      <c r="H85" s="24">
        <f t="shared" si="23"/>
        <v>-160.95999999999998</v>
      </c>
      <c r="I85" s="17">
        <f t="shared" si="24"/>
        <v>339.04000000000002</v>
      </c>
      <c r="K85" t="s">
        <v>14</v>
      </c>
      <c r="L85" s="28" t="s">
        <v>100</v>
      </c>
    </row>
    <row r="86" ht="14.25">
      <c r="A86" s="36" t="s">
        <v>101</v>
      </c>
      <c r="B86" s="37">
        <v>0</v>
      </c>
      <c r="C86" s="37">
        <v>0</v>
      </c>
      <c r="D86" s="14">
        <f t="shared" si="21"/>
        <v>0</v>
      </c>
      <c r="E86" s="14">
        <f t="shared" si="22"/>
        <v>0</v>
      </c>
      <c r="F86" s="16">
        <v>450</v>
      </c>
      <c r="G86" s="16">
        <v>150</v>
      </c>
      <c r="H86" s="24">
        <f t="shared" si="23"/>
        <v>-300</v>
      </c>
      <c r="I86" s="17">
        <f t="shared" si="24"/>
        <v>-300</v>
      </c>
      <c r="K86" s="28" t="s">
        <v>14</v>
      </c>
    </row>
    <row r="87" ht="14.25">
      <c r="A87" s="36" t="s">
        <v>102</v>
      </c>
      <c r="B87" s="37">
        <v>5500</v>
      </c>
      <c r="C87" s="37">
        <v>0</v>
      </c>
      <c r="D87" s="14">
        <f t="shared" si="21"/>
        <v>-5500</v>
      </c>
      <c r="E87" s="14">
        <f t="shared" si="22"/>
        <v>-5500</v>
      </c>
      <c r="F87" s="16">
        <v>6946.5</v>
      </c>
      <c r="G87" s="16">
        <f>65+2504</f>
        <v>2569</v>
      </c>
      <c r="H87" s="24">
        <f t="shared" si="23"/>
        <v>-4377.5</v>
      </c>
      <c r="I87" s="17">
        <f t="shared" si="24"/>
        <v>1122.5</v>
      </c>
      <c r="K87" t="s">
        <v>14</v>
      </c>
      <c r="L87" s="28" t="s">
        <v>103</v>
      </c>
    </row>
    <row r="88" ht="14.25">
      <c r="A88" s="19" t="s">
        <v>104</v>
      </c>
      <c r="B88" s="20">
        <f>SUM(B75:B87)</f>
        <v>24985</v>
      </c>
      <c r="C88" s="20">
        <f>SUM(C75:C87)</f>
        <v>11680</v>
      </c>
      <c r="D88" s="20">
        <f>SUM(D75:D87)</f>
        <v>-13305</v>
      </c>
      <c r="E88" s="20">
        <f>SUM(E75:E87)</f>
        <v>-13305</v>
      </c>
      <c r="F88" s="20">
        <f>SUM(F75:F87)</f>
        <v>27489.91</v>
      </c>
      <c r="G88" s="20">
        <f>SUM(G75:G87)</f>
        <v>17457.470000000001</v>
      </c>
      <c r="H88" s="20">
        <f>SUM(H75:H87)</f>
        <v>-10032.440000000001</v>
      </c>
      <c r="I88" s="20">
        <f>SUM(I75:I87)</f>
        <v>3272.5599999999995</v>
      </c>
    </row>
    <row r="89" ht="14.25">
      <c r="A89" s="39"/>
      <c r="B89" s="12"/>
      <c r="C89" s="12"/>
      <c r="D89" s="12"/>
      <c r="E89" s="40"/>
      <c r="F89" s="15"/>
      <c r="G89" s="15"/>
      <c r="H89" s="40"/>
      <c r="I89" s="40"/>
    </row>
    <row r="90" ht="14.25">
      <c r="A90" s="19" t="s">
        <v>105</v>
      </c>
      <c r="B90" s="20">
        <f>B88+B73+B18</f>
        <v>67294</v>
      </c>
      <c r="C90" s="20">
        <f>C88+C73+C18</f>
        <v>62563</v>
      </c>
      <c r="D90" s="20">
        <f>D88+D73+D18</f>
        <v>-4731</v>
      </c>
      <c r="E90" s="20">
        <f>E88+E73+E18</f>
        <v>-4731</v>
      </c>
      <c r="F90" s="20">
        <f>F88+F73+F18</f>
        <v>62885.720000000001</v>
      </c>
      <c r="G90" s="20">
        <f>G88+G73+G18</f>
        <v>69979.080000000002</v>
      </c>
      <c r="H90" s="20">
        <f>H88+H73+H18</f>
        <v>7093.3599999999969</v>
      </c>
      <c r="I90" s="20">
        <f>H90-E90</f>
        <v>11824.359999999997</v>
      </c>
    </row>
    <row r="91" ht="14.25">
      <c r="A91" s="39"/>
      <c r="B91" s="12"/>
      <c r="C91" s="12"/>
      <c r="D91" s="12"/>
      <c r="E91" s="12"/>
      <c r="F91" s="15"/>
      <c r="G91" s="15"/>
      <c r="H91" s="12"/>
      <c r="I91" s="12"/>
    </row>
    <row r="92" ht="14.25">
      <c r="A92" s="11" t="s">
        <v>106</v>
      </c>
      <c r="B92" s="15"/>
      <c r="C92" s="15"/>
      <c r="D92" s="15"/>
      <c r="E92" s="12"/>
      <c r="F92" s="15"/>
      <c r="G92" s="15"/>
      <c r="H92" s="12"/>
      <c r="I92" s="12"/>
    </row>
    <row r="93" ht="14.25">
      <c r="A93" s="11" t="s">
        <v>107</v>
      </c>
      <c r="B93" s="15"/>
      <c r="C93" s="41">
        <v>0</v>
      </c>
      <c r="D93" s="41">
        <v>4731</v>
      </c>
      <c r="E93" s="14">
        <v>4731</v>
      </c>
      <c r="F93" s="16">
        <v>0</v>
      </c>
      <c r="G93" s="16">
        <v>0</v>
      </c>
      <c r="H93" s="24">
        <v>0</v>
      </c>
      <c r="I93" s="12"/>
    </row>
    <row r="94" ht="14.25">
      <c r="A94" s="32"/>
      <c r="B94" s="15"/>
      <c r="C94" s="15"/>
      <c r="D94" s="15"/>
      <c r="E94" s="12"/>
      <c r="F94" s="15"/>
      <c r="G94" s="15"/>
      <c r="H94" s="12"/>
      <c r="I94" s="12"/>
    </row>
    <row r="95" ht="14.25">
      <c r="A95" s="42" t="s">
        <v>108</v>
      </c>
      <c r="B95" s="43"/>
      <c r="C95" s="43"/>
      <c r="D95" s="43"/>
      <c r="E95" s="44">
        <f>E90+E93</f>
        <v>0</v>
      </c>
      <c r="F95" s="45"/>
      <c r="G95" s="45"/>
      <c r="H95" s="46">
        <f>H90</f>
        <v>7093.3599999999969</v>
      </c>
      <c r="I95" s="47">
        <f>H95-E95</f>
        <v>7093.3599999999969</v>
      </c>
    </row>
    <row r="96" ht="14.25"/>
    <row r="97" ht="14.25"/>
    <row r="98" ht="14.25"/>
    <row r="99" ht="14.25"/>
    <row r="100" ht="14.25"/>
    <row r="101" ht="14.25"/>
    <row r="102" ht="14.25"/>
    <row r="103" ht="14.25"/>
    <row r="104" ht="14.25"/>
    <row r="105" ht="14.25"/>
    <row r="106" ht="14.25"/>
    <row r="107" ht="14.25"/>
    <row r="108" ht="14.25"/>
    <row r="109" ht="14.25"/>
    <row r="110" ht="14.25"/>
  </sheetData>
  <mergeCells count="6">
    <mergeCell ref="A1:A2"/>
    <mergeCell ref="B1:E1"/>
    <mergeCell ref="F1:H1"/>
    <mergeCell ref="A3:I3"/>
    <mergeCell ref="A19:I19"/>
    <mergeCell ref="A74:I74"/>
  </mergeCells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pane xSplit="1" ySplit="3" topLeftCell="B4" activePane="bottomRight" state="frozen"/>
      <selection activeCell="A1" activeCellId="0" sqref="A1"/>
    </sheetView>
  </sheetViews>
  <sheetFormatPr defaultRowHeight="14.25"/>
  <cols>
    <col customWidth="1" min="1" max="1" width="55.8515625"/>
    <col customWidth="1" min="2" max="9" width="12.7109375"/>
  </cols>
  <sheetData>
    <row r="1" ht="14.25">
      <c r="A1" s="1" t="s">
        <v>109</v>
      </c>
      <c r="B1" s="2" t="s">
        <v>1</v>
      </c>
      <c r="C1" s="2"/>
      <c r="D1" s="2"/>
      <c r="E1" s="2"/>
      <c r="F1" s="2" t="s">
        <v>2</v>
      </c>
      <c r="G1" s="2"/>
      <c r="H1" s="2"/>
      <c r="I1" s="3"/>
      <c r="K1" t="s">
        <v>3</v>
      </c>
    </row>
    <row r="2" ht="27">
      <c r="A2" s="4"/>
      <c r="B2" s="5" t="s">
        <v>4</v>
      </c>
      <c r="C2" s="6" t="s">
        <v>5</v>
      </c>
      <c r="D2" s="6" t="s">
        <v>6</v>
      </c>
      <c r="E2" s="6" t="s">
        <v>7</v>
      </c>
      <c r="F2" s="5" t="s">
        <v>8</v>
      </c>
      <c r="G2" s="5" t="s">
        <v>9</v>
      </c>
      <c r="H2" s="5" t="s">
        <v>10</v>
      </c>
      <c r="I2" s="7" t="s">
        <v>11</v>
      </c>
    </row>
    <row r="3" ht="15">
      <c r="A3" s="8" t="s">
        <v>12</v>
      </c>
      <c r="B3" s="9"/>
      <c r="C3" s="9"/>
      <c r="D3" s="9"/>
      <c r="E3" s="9"/>
      <c r="F3" s="9"/>
      <c r="G3" s="9"/>
      <c r="H3" s="9"/>
      <c r="I3" s="10"/>
    </row>
    <row r="4" ht="14.25">
      <c r="A4" s="11" t="s">
        <v>110</v>
      </c>
      <c r="B4" s="26">
        <v>0</v>
      </c>
      <c r="C4" s="26">
        <v>1060</v>
      </c>
      <c r="D4" s="13">
        <f t="shared" ref="D4:D9" si="25">C4-B4</f>
        <v>1060</v>
      </c>
      <c r="E4" s="14">
        <f t="shared" ref="E4:E9" si="26">D4</f>
        <v>1060</v>
      </c>
      <c r="F4" s="15">
        <v>20</v>
      </c>
      <c r="G4" s="16">
        <v>1220</v>
      </c>
      <c r="H4" s="14">
        <f t="shared" ref="H4:H9" si="27">G4-F4</f>
        <v>1200</v>
      </c>
      <c r="I4" s="17">
        <f t="shared" ref="I4:I9" si="28">H4-E4</f>
        <v>140</v>
      </c>
    </row>
    <row r="5" ht="14.25">
      <c r="A5" s="11" t="s">
        <v>111</v>
      </c>
      <c r="B5" s="26">
        <v>0</v>
      </c>
      <c r="C5" s="26">
        <v>487</v>
      </c>
      <c r="D5" s="13">
        <f t="shared" si="25"/>
        <v>487</v>
      </c>
      <c r="E5" s="14">
        <f t="shared" si="26"/>
        <v>487</v>
      </c>
      <c r="F5" s="16">
        <v>0</v>
      </c>
      <c r="G5" s="16">
        <v>487</v>
      </c>
      <c r="H5" s="14">
        <f t="shared" si="27"/>
        <v>487</v>
      </c>
      <c r="I5" s="17">
        <f t="shared" si="28"/>
        <v>0</v>
      </c>
    </row>
    <row r="6" ht="14.25">
      <c r="A6" s="11" t="s">
        <v>112</v>
      </c>
      <c r="B6" s="26">
        <v>0</v>
      </c>
      <c r="C6" s="26">
        <v>1350</v>
      </c>
      <c r="D6" s="13">
        <f t="shared" si="25"/>
        <v>1350</v>
      </c>
      <c r="E6" s="14">
        <f t="shared" si="26"/>
        <v>1350</v>
      </c>
      <c r="F6" s="16">
        <v>0</v>
      </c>
      <c r="G6" s="16">
        <v>1350</v>
      </c>
      <c r="H6" s="14">
        <f t="shared" si="27"/>
        <v>1350</v>
      </c>
      <c r="I6" s="17">
        <f t="shared" si="28"/>
        <v>0</v>
      </c>
    </row>
    <row r="7" ht="21">
      <c r="A7" s="11" t="s">
        <v>113</v>
      </c>
      <c r="B7" s="26">
        <v>200</v>
      </c>
      <c r="C7" s="26">
        <v>0</v>
      </c>
      <c r="D7" s="13">
        <f t="shared" si="25"/>
        <v>-200</v>
      </c>
      <c r="E7" s="14">
        <f t="shared" si="26"/>
        <v>-200</v>
      </c>
      <c r="F7" s="15"/>
      <c r="G7" s="16"/>
      <c r="H7" s="14">
        <f t="shared" si="27"/>
        <v>0</v>
      </c>
      <c r="I7" s="17">
        <f t="shared" si="28"/>
        <v>200</v>
      </c>
    </row>
    <row r="8" ht="14.25">
      <c r="A8" s="11" t="s">
        <v>114</v>
      </c>
      <c r="B8" s="26">
        <v>500</v>
      </c>
      <c r="C8" s="26">
        <v>0</v>
      </c>
      <c r="D8" s="13">
        <f t="shared" si="25"/>
        <v>-500</v>
      </c>
      <c r="E8" s="14">
        <f t="shared" si="26"/>
        <v>-500</v>
      </c>
      <c r="F8" s="15">
        <v>490.74000000000001</v>
      </c>
      <c r="G8" s="16">
        <v>0</v>
      </c>
      <c r="H8" s="14">
        <f t="shared" si="27"/>
        <v>-490.74000000000001</v>
      </c>
      <c r="I8" s="17">
        <f t="shared" si="28"/>
        <v>9.2599999999999909</v>
      </c>
      <c r="K8" s="48"/>
    </row>
    <row r="9" ht="14.25">
      <c r="A9" s="11" t="s">
        <v>115</v>
      </c>
      <c r="B9" s="26">
        <v>70</v>
      </c>
      <c r="C9" s="26">
        <v>20</v>
      </c>
      <c r="D9" s="13">
        <f t="shared" si="25"/>
        <v>-50</v>
      </c>
      <c r="E9" s="14">
        <f t="shared" si="26"/>
        <v>-50</v>
      </c>
      <c r="F9" s="15">
        <v>217.94</v>
      </c>
      <c r="G9" s="16">
        <v>122.15000000000001</v>
      </c>
      <c r="H9" s="14">
        <f t="shared" si="27"/>
        <v>-95.789999999999992</v>
      </c>
      <c r="I9" s="17">
        <f t="shared" si="28"/>
        <v>-45.789999999999992</v>
      </c>
      <c r="K9" s="48"/>
    </row>
    <row r="10" ht="14.25">
      <c r="A10" s="11" t="s">
        <v>116</v>
      </c>
      <c r="B10" s="26">
        <v>730</v>
      </c>
      <c r="C10" s="26">
        <v>0</v>
      </c>
      <c r="D10" s="13">
        <f t="shared" ref="D10:D11" si="29">C10-B10</f>
        <v>-730</v>
      </c>
      <c r="E10" s="14">
        <f t="shared" ref="E10:E11" si="30">D10</f>
        <v>-730</v>
      </c>
      <c r="F10" s="15">
        <v>745.38</v>
      </c>
      <c r="G10" s="16">
        <v>0</v>
      </c>
      <c r="H10" s="14">
        <f t="shared" ref="H10:H11" si="31">G10-F10</f>
        <v>-745.38</v>
      </c>
      <c r="I10" s="17">
        <f t="shared" ref="I10:I11" si="32">H10-E10</f>
        <v>-15.379999999999995</v>
      </c>
    </row>
    <row r="11" ht="14.25">
      <c r="A11" s="11" t="s">
        <v>117</v>
      </c>
      <c r="B11" s="26">
        <v>100</v>
      </c>
      <c r="C11" s="26">
        <v>0</v>
      </c>
      <c r="D11" s="13">
        <f t="shared" si="29"/>
        <v>-100</v>
      </c>
      <c r="E11" s="14">
        <f t="shared" si="30"/>
        <v>-100</v>
      </c>
      <c r="F11" s="15">
        <v>82.969999999999999</v>
      </c>
      <c r="G11" s="16">
        <v>0</v>
      </c>
      <c r="H11" s="14">
        <f t="shared" si="31"/>
        <v>-82.969999999999999</v>
      </c>
      <c r="I11" s="17">
        <f t="shared" si="32"/>
        <v>17.030000000000001</v>
      </c>
    </row>
    <row r="12" ht="16.5">
      <c r="A12" s="19" t="s">
        <v>31</v>
      </c>
      <c r="B12" s="20">
        <f>SUM(B4:B11)</f>
        <v>1600</v>
      </c>
      <c r="C12" s="20">
        <f>SUM(C4:C11)</f>
        <v>2917</v>
      </c>
      <c r="D12" s="20">
        <f>SUM(D4:D11)</f>
        <v>1317</v>
      </c>
      <c r="E12" s="20">
        <f>SUM(E4:E11)</f>
        <v>1317</v>
      </c>
      <c r="F12" s="20">
        <f>SUM(F4:F11)</f>
        <v>1557.03</v>
      </c>
      <c r="G12" s="20">
        <f>SUM(G4:G11)</f>
        <v>3179.1500000000001</v>
      </c>
      <c r="H12" s="20">
        <f>SUM(H4:H11)</f>
        <v>1622.1200000000001</v>
      </c>
      <c r="I12" s="20">
        <f>SUM(I4:I11)</f>
        <v>305.12</v>
      </c>
      <c r="L12" s="49"/>
    </row>
    <row r="13" ht="14.25">
      <c r="A13" s="8" t="s">
        <v>32</v>
      </c>
      <c r="B13" s="9"/>
      <c r="C13" s="9"/>
      <c r="D13" s="9"/>
      <c r="E13" s="9"/>
      <c r="F13" s="9"/>
      <c r="G13" s="9"/>
      <c r="H13" s="9"/>
      <c r="I13" s="10"/>
    </row>
    <row r="14" ht="14.25">
      <c r="A14" s="21" t="s">
        <v>33</v>
      </c>
      <c r="B14" s="14">
        <f>SUM(B15:B18)</f>
        <v>815</v>
      </c>
      <c r="C14" s="14">
        <f>SUM(C15:C18)</f>
        <v>375</v>
      </c>
      <c r="D14" s="14">
        <f>SUM(D15:D18)</f>
        <v>-440</v>
      </c>
      <c r="E14" s="14">
        <f>SUM(E15:E18)</f>
        <v>-440</v>
      </c>
      <c r="F14" s="14">
        <f>SUM(F15:F18)</f>
        <v>104</v>
      </c>
      <c r="G14" s="14">
        <f>SUM(G15:G18)</f>
        <v>45</v>
      </c>
      <c r="H14" s="14">
        <f>SUM(H15:H18)</f>
        <v>-59</v>
      </c>
      <c r="I14" s="22">
        <f t="shared" ref="I14:I39" si="33">H14-E14</f>
        <v>381</v>
      </c>
    </row>
    <row r="15" ht="14.25">
      <c r="A15" s="11" t="s">
        <v>118</v>
      </c>
      <c r="B15" s="30">
        <v>215</v>
      </c>
      <c r="C15" s="30">
        <v>95</v>
      </c>
      <c r="D15" s="23">
        <f t="shared" ref="D15:D18" si="34">C15-B15</f>
        <v>-120</v>
      </c>
      <c r="E15" s="24">
        <f t="shared" ref="E15:E18" si="35">D15</f>
        <v>-120</v>
      </c>
      <c r="F15" s="15">
        <v>104</v>
      </c>
      <c r="G15" s="15">
        <v>45</v>
      </c>
      <c r="H15" s="24">
        <f t="shared" ref="H15:H18" si="36">G15-F15</f>
        <v>-59</v>
      </c>
      <c r="I15" s="22">
        <f t="shared" si="33"/>
        <v>61</v>
      </c>
    </row>
    <row r="16" ht="21">
      <c r="A16" s="11" t="s">
        <v>119</v>
      </c>
      <c r="B16" s="30">
        <v>200</v>
      </c>
      <c r="C16" s="30">
        <v>100</v>
      </c>
      <c r="D16" s="23">
        <f t="shared" si="34"/>
        <v>-100</v>
      </c>
      <c r="E16" s="24">
        <f t="shared" si="35"/>
        <v>-100</v>
      </c>
      <c r="F16" s="15">
        <v>0</v>
      </c>
      <c r="G16" s="15">
        <v>0</v>
      </c>
      <c r="H16" s="24">
        <f t="shared" si="36"/>
        <v>0</v>
      </c>
      <c r="I16" s="22">
        <f t="shared" si="33"/>
        <v>100</v>
      </c>
    </row>
    <row r="17" ht="21">
      <c r="A17" s="11" t="s">
        <v>120</v>
      </c>
      <c r="B17" s="30">
        <v>200</v>
      </c>
      <c r="C17" s="30">
        <v>100</v>
      </c>
      <c r="D17" s="23">
        <f t="shared" si="34"/>
        <v>-100</v>
      </c>
      <c r="E17" s="24">
        <f t="shared" si="35"/>
        <v>-100</v>
      </c>
      <c r="F17" s="15">
        <v>0</v>
      </c>
      <c r="G17" s="15">
        <v>0</v>
      </c>
      <c r="H17" s="24">
        <f t="shared" si="36"/>
        <v>0</v>
      </c>
      <c r="I17" s="22">
        <f t="shared" si="33"/>
        <v>100</v>
      </c>
    </row>
    <row r="18" ht="14.25">
      <c r="A18" s="11" t="s">
        <v>121</v>
      </c>
      <c r="B18" s="30">
        <v>200</v>
      </c>
      <c r="C18" s="30">
        <v>80</v>
      </c>
      <c r="D18" s="23">
        <f t="shared" si="34"/>
        <v>-120</v>
      </c>
      <c r="E18" s="24">
        <f t="shared" si="35"/>
        <v>-120</v>
      </c>
      <c r="F18" s="15">
        <v>0</v>
      </c>
      <c r="G18" s="15">
        <v>0</v>
      </c>
      <c r="H18" s="24">
        <f t="shared" si="36"/>
        <v>0</v>
      </c>
      <c r="I18" s="22">
        <f t="shared" si="33"/>
        <v>120</v>
      </c>
    </row>
    <row r="19" ht="14.25">
      <c r="A19" s="15"/>
      <c r="B19" s="15"/>
      <c r="C19" s="15"/>
      <c r="D19" s="23"/>
      <c r="E19" s="12"/>
      <c r="F19" s="15"/>
      <c r="G19" s="15"/>
      <c r="H19" s="24"/>
      <c r="I19" s="24"/>
    </row>
    <row r="20" ht="14.25">
      <c r="A20" s="21" t="s">
        <v>38</v>
      </c>
      <c r="B20" s="14">
        <f>SUM(B21:B23)</f>
        <v>2650</v>
      </c>
      <c r="C20" s="14">
        <f>SUM(C21:C23)</f>
        <v>2000</v>
      </c>
      <c r="D20" s="14">
        <f>SUM(D21:D23)</f>
        <v>-650</v>
      </c>
      <c r="E20" s="14">
        <f>SUM(E21:E23)</f>
        <v>-650</v>
      </c>
      <c r="F20" s="14">
        <f>SUM(F21:F23)</f>
        <v>2905.2600000000002</v>
      </c>
      <c r="G20" s="14">
        <f>SUM(G21:G23)</f>
        <v>2770</v>
      </c>
      <c r="H20" s="14">
        <f>SUM(H21:H23)</f>
        <v>-135.26000000000022</v>
      </c>
      <c r="I20" s="20">
        <f t="shared" si="33"/>
        <v>514.73999999999978</v>
      </c>
    </row>
    <row r="21" ht="14.25">
      <c r="A21" s="11" t="s">
        <v>40</v>
      </c>
      <c r="B21" s="26">
        <v>450</v>
      </c>
      <c r="C21" s="26">
        <v>0</v>
      </c>
      <c r="D21" s="23">
        <f t="shared" ref="D21:D23" si="37">C21-B21</f>
        <v>-450</v>
      </c>
      <c r="E21" s="24">
        <f t="shared" ref="E21:E23" si="38">D21</f>
        <v>-450</v>
      </c>
      <c r="F21" s="16">
        <v>0</v>
      </c>
      <c r="G21" s="16">
        <v>0</v>
      </c>
      <c r="H21" s="24">
        <f t="shared" ref="H21:H23" si="39">G21-F21</f>
        <v>0</v>
      </c>
      <c r="I21" s="22">
        <f t="shared" si="33"/>
        <v>450</v>
      </c>
    </row>
    <row r="22" ht="14.25">
      <c r="A22" s="11" t="s">
        <v>122</v>
      </c>
      <c r="B22" s="26">
        <v>2200</v>
      </c>
      <c r="C22" s="50"/>
      <c r="D22" s="23">
        <f t="shared" si="37"/>
        <v>-2200</v>
      </c>
      <c r="E22" s="24">
        <f t="shared" si="38"/>
        <v>-2200</v>
      </c>
      <c r="F22" s="15">
        <f>2150+176.44+500+78.82</f>
        <v>2905.2600000000002</v>
      </c>
      <c r="G22" s="15">
        <v>620</v>
      </c>
      <c r="H22" s="24">
        <f t="shared" si="39"/>
        <v>-2285.2600000000002</v>
      </c>
      <c r="I22" s="22">
        <f t="shared" si="33"/>
        <v>-85.260000000000218</v>
      </c>
    </row>
    <row r="23" ht="14.25">
      <c r="A23" s="11" t="s">
        <v>42</v>
      </c>
      <c r="B23" s="26">
        <v>0</v>
      </c>
      <c r="C23" s="26">
        <v>2000</v>
      </c>
      <c r="D23" s="23">
        <f t="shared" si="37"/>
        <v>2000</v>
      </c>
      <c r="E23" s="24">
        <f t="shared" si="38"/>
        <v>2000</v>
      </c>
      <c r="F23" s="16">
        <v>0</v>
      </c>
      <c r="G23" s="16">
        <v>2150</v>
      </c>
      <c r="H23" s="24">
        <f t="shared" si="39"/>
        <v>2150</v>
      </c>
      <c r="I23" s="22">
        <f t="shared" si="33"/>
        <v>150</v>
      </c>
    </row>
    <row r="24" ht="14.25">
      <c r="A24" s="15"/>
      <c r="B24" s="15"/>
      <c r="C24" s="15"/>
      <c r="D24" s="23"/>
      <c r="E24" s="12"/>
      <c r="F24" s="15"/>
      <c r="G24" s="15"/>
      <c r="H24" s="24"/>
      <c r="I24" s="24"/>
    </row>
    <row r="25" ht="14.25">
      <c r="A25" s="21" t="s">
        <v>44</v>
      </c>
      <c r="B25" s="14">
        <f>SUM(B26:B33)</f>
        <v>2330</v>
      </c>
      <c r="C25" s="14">
        <f>SUM(C26:C33)</f>
        <v>1310</v>
      </c>
      <c r="D25" s="14">
        <f>SUM(D26:D33)</f>
        <v>-1020</v>
      </c>
      <c r="E25" s="14">
        <f>SUM(E26:E33)</f>
        <v>-1020</v>
      </c>
      <c r="F25" s="14">
        <f>SUM(F26:F33)</f>
        <v>1794.45</v>
      </c>
      <c r="G25" s="14">
        <f>SUM(G26:G33)</f>
        <v>996.89999999999998</v>
      </c>
      <c r="H25" s="14">
        <f>SUM(H26:H33)</f>
        <v>-797.54999999999995</v>
      </c>
      <c r="I25" s="20">
        <f t="shared" si="33"/>
        <v>222.45000000000005</v>
      </c>
    </row>
    <row r="26" ht="14.25">
      <c r="A26" s="25" t="s">
        <v>123</v>
      </c>
      <c r="B26" s="26">
        <v>70</v>
      </c>
      <c r="C26" s="26">
        <v>20</v>
      </c>
      <c r="D26" s="23">
        <f t="shared" ref="D26:D33" si="40">C26-B26</f>
        <v>-50</v>
      </c>
      <c r="E26" s="24">
        <f t="shared" ref="E26:E33" si="41">D26</f>
        <v>-50</v>
      </c>
      <c r="F26" s="16">
        <v>0</v>
      </c>
      <c r="G26" s="16">
        <v>0</v>
      </c>
      <c r="H26" s="24">
        <f t="shared" ref="H26:H33" si="42">G26-F26</f>
        <v>0</v>
      </c>
      <c r="I26" s="22">
        <f t="shared" si="33"/>
        <v>50</v>
      </c>
    </row>
    <row r="27" ht="14.25">
      <c r="A27" s="25" t="s">
        <v>124</v>
      </c>
      <c r="B27" s="26">
        <v>1170</v>
      </c>
      <c r="C27" s="26">
        <v>870</v>
      </c>
      <c r="D27" s="23">
        <f t="shared" si="40"/>
        <v>-300</v>
      </c>
      <c r="E27" s="24">
        <f t="shared" si="41"/>
        <v>-300</v>
      </c>
      <c r="F27" s="16">
        <v>1181.5</v>
      </c>
      <c r="G27" s="16">
        <v>881.89999999999998</v>
      </c>
      <c r="H27" s="24">
        <f t="shared" si="42"/>
        <v>-299.60000000000002</v>
      </c>
      <c r="I27" s="22">
        <f t="shared" si="33"/>
        <v>0.39999999999997726</v>
      </c>
    </row>
    <row r="28" ht="14.25">
      <c r="A28" s="25" t="s">
        <v>125</v>
      </c>
      <c r="B28" s="26">
        <v>165</v>
      </c>
      <c r="C28" s="26">
        <v>120</v>
      </c>
      <c r="D28" s="23">
        <f t="shared" si="40"/>
        <v>-45</v>
      </c>
      <c r="E28" s="24">
        <f t="shared" si="41"/>
        <v>-45</v>
      </c>
      <c r="F28" s="16">
        <v>0</v>
      </c>
      <c r="G28" s="16">
        <v>0</v>
      </c>
      <c r="H28" s="24">
        <f t="shared" si="42"/>
        <v>0</v>
      </c>
      <c r="I28" s="22">
        <f t="shared" si="33"/>
        <v>45</v>
      </c>
    </row>
    <row r="29" ht="14.25">
      <c r="A29" s="25" t="s">
        <v>126</v>
      </c>
      <c r="B29" s="26">
        <v>0</v>
      </c>
      <c r="C29" s="26">
        <v>0</v>
      </c>
      <c r="D29" s="23">
        <f t="shared" si="40"/>
        <v>0</v>
      </c>
      <c r="E29" s="24">
        <f t="shared" si="41"/>
        <v>0</v>
      </c>
      <c r="F29" s="16">
        <v>0</v>
      </c>
      <c r="G29" s="16">
        <v>0</v>
      </c>
      <c r="H29" s="24">
        <f t="shared" si="42"/>
        <v>0</v>
      </c>
      <c r="I29" s="22">
        <f t="shared" si="33"/>
        <v>0</v>
      </c>
    </row>
    <row r="30" ht="14.25">
      <c r="A30" s="25" t="s">
        <v>127</v>
      </c>
      <c r="B30" s="26">
        <v>250</v>
      </c>
      <c r="C30" s="26">
        <v>0</v>
      </c>
      <c r="D30" s="23">
        <f t="shared" si="40"/>
        <v>-250</v>
      </c>
      <c r="E30" s="24">
        <f t="shared" si="41"/>
        <v>-250</v>
      </c>
      <c r="F30" s="16">
        <v>200</v>
      </c>
      <c r="G30" s="16">
        <v>0</v>
      </c>
      <c r="H30" s="24">
        <f t="shared" si="42"/>
        <v>-200</v>
      </c>
      <c r="I30" s="22">
        <f t="shared" si="33"/>
        <v>50</v>
      </c>
    </row>
    <row r="31" ht="14.25">
      <c r="A31" s="25" t="s">
        <v>128</v>
      </c>
      <c r="B31" s="26">
        <v>200</v>
      </c>
      <c r="C31" s="26">
        <v>0</v>
      </c>
      <c r="D31" s="23">
        <f t="shared" si="40"/>
        <v>-200</v>
      </c>
      <c r="E31" s="24">
        <f t="shared" si="41"/>
        <v>-200</v>
      </c>
      <c r="F31" s="16">
        <f>125+83</f>
        <v>208</v>
      </c>
      <c r="G31" s="16">
        <v>0</v>
      </c>
      <c r="H31" s="24">
        <f t="shared" si="42"/>
        <v>-208</v>
      </c>
      <c r="I31" s="22">
        <f t="shared" si="33"/>
        <v>-8</v>
      </c>
    </row>
    <row r="32" ht="14.25">
      <c r="A32" s="25" t="s">
        <v>129</v>
      </c>
      <c r="B32" s="26">
        <v>250</v>
      </c>
      <c r="C32" s="26">
        <v>150</v>
      </c>
      <c r="D32" s="23">
        <f t="shared" si="40"/>
        <v>-100</v>
      </c>
      <c r="E32" s="24">
        <f t="shared" si="41"/>
        <v>-100</v>
      </c>
      <c r="F32" s="16">
        <v>0</v>
      </c>
      <c r="G32" s="16">
        <v>0</v>
      </c>
      <c r="H32" s="24">
        <f t="shared" si="42"/>
        <v>0</v>
      </c>
      <c r="I32" s="22">
        <f t="shared" si="33"/>
        <v>100</v>
      </c>
    </row>
    <row r="33" ht="14.25">
      <c r="A33" s="25" t="s">
        <v>130</v>
      </c>
      <c r="B33" s="26">
        <v>225</v>
      </c>
      <c r="C33" s="26">
        <v>150</v>
      </c>
      <c r="D33" s="23">
        <f t="shared" si="40"/>
        <v>-75</v>
      </c>
      <c r="E33" s="24">
        <f t="shared" si="41"/>
        <v>-75</v>
      </c>
      <c r="F33" s="16">
        <f>132+12.98+59.97</f>
        <v>204.94999999999999</v>
      </c>
      <c r="G33" s="16">
        <f>60+55</f>
        <v>115</v>
      </c>
      <c r="H33" s="24">
        <f t="shared" si="42"/>
        <v>-89.949999999999989</v>
      </c>
      <c r="I33" s="22">
        <f t="shared" si="33"/>
        <v>-14.949999999999989</v>
      </c>
    </row>
    <row r="34" ht="14.25">
      <c r="A34" s="15"/>
      <c r="B34" s="15"/>
      <c r="C34" s="15"/>
      <c r="D34" s="23"/>
      <c r="E34" s="12"/>
      <c r="F34" s="15"/>
      <c r="G34" s="15"/>
      <c r="H34" s="24"/>
      <c r="I34" s="24"/>
    </row>
    <row r="35" ht="14.25">
      <c r="A35" s="21" t="s">
        <v>72</v>
      </c>
      <c r="B35" s="14">
        <f>SUM(B36:B39)</f>
        <v>2416.5599999999999</v>
      </c>
      <c r="C35" s="14">
        <f>SUM(C36:C39)</f>
        <v>950</v>
      </c>
      <c r="D35" s="14">
        <f>SUM(D36:D39)</f>
        <v>-1466.5599999999999</v>
      </c>
      <c r="E35" s="14">
        <f>SUM(E36:E39)</f>
        <v>-1466.5599999999999</v>
      </c>
      <c r="F35" s="14">
        <f>SUM(F36:F39)</f>
        <v>403.23000000000002</v>
      </c>
      <c r="G35" s="14">
        <f>SUM(G36:G39)</f>
        <v>922.35000000000002</v>
      </c>
      <c r="H35" s="14">
        <f>SUM(H36:H39)</f>
        <v>519.12</v>
      </c>
      <c r="I35" s="20">
        <f t="shared" si="33"/>
        <v>1985.6799999999998</v>
      </c>
    </row>
    <row r="36" ht="14.25">
      <c r="A36" s="25" t="s">
        <v>131</v>
      </c>
      <c r="B36" s="26">
        <f>70+1000</f>
        <v>1070</v>
      </c>
      <c r="C36" s="26">
        <f>150+200</f>
        <v>350</v>
      </c>
      <c r="D36" s="23">
        <f t="shared" ref="D36:D39" si="43">C36-B36</f>
        <v>-720</v>
      </c>
      <c r="E36" s="24">
        <f t="shared" ref="E36:E39" si="44">D36</f>
        <v>-720</v>
      </c>
      <c r="F36" s="16">
        <v>341.23000000000002</v>
      </c>
      <c r="G36" s="16">
        <v>241.40000000000001</v>
      </c>
      <c r="H36" s="24">
        <f t="shared" ref="H36:H39" si="45">G36-F36</f>
        <v>-99.830000000000013</v>
      </c>
      <c r="I36" s="22">
        <f t="shared" si="33"/>
        <v>620.16999999999996</v>
      </c>
    </row>
    <row r="37" ht="14.25">
      <c r="A37" s="25" t="s">
        <v>132</v>
      </c>
      <c r="B37" s="26">
        <v>946.55999999999995</v>
      </c>
      <c r="C37" s="26">
        <v>600</v>
      </c>
      <c r="D37" s="23">
        <f t="shared" si="43"/>
        <v>-346.55999999999995</v>
      </c>
      <c r="E37" s="24">
        <f t="shared" si="44"/>
        <v>-346.55999999999995</v>
      </c>
      <c r="F37" s="16">
        <v>62</v>
      </c>
      <c r="G37" s="16">
        <v>680.95000000000005</v>
      </c>
      <c r="H37" s="24">
        <f t="shared" si="45"/>
        <v>618.95000000000005</v>
      </c>
      <c r="I37" s="22">
        <f t="shared" si="33"/>
        <v>965.50999999999999</v>
      </c>
    </row>
    <row r="38" ht="14.25">
      <c r="A38" s="25" t="s">
        <v>133</v>
      </c>
      <c r="B38" s="26">
        <v>0</v>
      </c>
      <c r="C38" s="26">
        <v>0</v>
      </c>
      <c r="D38" s="23">
        <f t="shared" si="43"/>
        <v>0</v>
      </c>
      <c r="E38" s="24">
        <f t="shared" si="44"/>
        <v>0</v>
      </c>
      <c r="F38" s="16">
        <v>0</v>
      </c>
      <c r="G38" s="16">
        <v>0</v>
      </c>
      <c r="H38" s="24">
        <f t="shared" si="45"/>
        <v>0</v>
      </c>
      <c r="I38" s="22">
        <f t="shared" si="33"/>
        <v>0</v>
      </c>
    </row>
    <row r="39" ht="14.25">
      <c r="A39" s="25" t="s">
        <v>79</v>
      </c>
      <c r="B39" s="26">
        <v>400</v>
      </c>
      <c r="C39" s="26">
        <v>0</v>
      </c>
      <c r="D39" s="23">
        <f t="shared" si="43"/>
        <v>-400</v>
      </c>
      <c r="E39" s="24">
        <f t="shared" si="44"/>
        <v>-400</v>
      </c>
      <c r="F39" s="16">
        <v>0</v>
      </c>
      <c r="G39" s="16">
        <v>0</v>
      </c>
      <c r="H39" s="24">
        <f t="shared" si="45"/>
        <v>0</v>
      </c>
      <c r="I39" s="22">
        <f t="shared" si="33"/>
        <v>400</v>
      </c>
    </row>
    <row r="40" ht="14.25">
      <c r="A40" s="32"/>
      <c r="B40" s="15"/>
      <c r="C40" s="15"/>
      <c r="D40" s="15"/>
      <c r="E40" s="12"/>
      <c r="F40" s="15"/>
      <c r="G40" s="15"/>
      <c r="H40" s="12"/>
      <c r="I40" s="12"/>
    </row>
    <row r="41" ht="16.5">
      <c r="A41" s="19" t="s">
        <v>134</v>
      </c>
      <c r="B41" s="20">
        <f>B35+B25+B20+B14</f>
        <v>8211.5599999999995</v>
      </c>
      <c r="C41" s="20">
        <f>C35+C25+C20+C14</f>
        <v>4635</v>
      </c>
      <c r="D41" s="20">
        <f>D35+D25+D20+D14</f>
        <v>-3576.5599999999999</v>
      </c>
      <c r="E41" s="20">
        <f>E35+E25+E20+E14</f>
        <v>-3576.5599999999999</v>
      </c>
      <c r="F41" s="20">
        <f>F35+F25+F20+F14</f>
        <v>5206.9400000000005</v>
      </c>
      <c r="G41" s="20">
        <f>G35+G25+G20+G14</f>
        <v>4734.25</v>
      </c>
      <c r="H41" s="20">
        <f>H35+H25+H20+H14</f>
        <v>-472.69000000000017</v>
      </c>
      <c r="I41" s="20">
        <f>I35+I25+I20+I14</f>
        <v>3103.8699999999999</v>
      </c>
    </row>
    <row r="42" ht="14.25">
      <c r="A42" s="39"/>
      <c r="B42" s="12"/>
      <c r="C42" s="12"/>
      <c r="D42" s="12"/>
      <c r="E42" s="40"/>
      <c r="F42" s="15"/>
      <c r="G42" s="15"/>
      <c r="H42" s="40"/>
      <c r="I42" s="40"/>
    </row>
    <row r="43" ht="16.5">
      <c r="A43" s="19" t="s">
        <v>105</v>
      </c>
      <c r="B43" s="20">
        <f>B41+B12</f>
        <v>9811.5599999999995</v>
      </c>
      <c r="C43" s="20">
        <f>C41+C12</f>
        <v>7552</v>
      </c>
      <c r="D43" s="20">
        <f>D41+D12</f>
        <v>-2259.5599999999999</v>
      </c>
      <c r="E43" s="20">
        <f>E41+E12</f>
        <v>-2259.5599999999999</v>
      </c>
      <c r="F43" s="20">
        <f>F41+F12</f>
        <v>6763.9700000000003</v>
      </c>
      <c r="G43" s="20">
        <f>G41+G12</f>
        <v>7913.3999999999996</v>
      </c>
      <c r="H43" s="20">
        <f>H41+H12</f>
        <v>1149.4299999999998</v>
      </c>
      <c r="I43" s="20">
        <f>H43-E43</f>
        <v>3408.9899999999998</v>
      </c>
    </row>
    <row r="44" ht="14.25">
      <c r="A44" s="39"/>
      <c r="B44" s="12"/>
      <c r="C44" s="12"/>
      <c r="D44" s="12"/>
      <c r="E44" s="12"/>
      <c r="F44" s="15"/>
      <c r="G44" s="15"/>
      <c r="H44" s="12"/>
      <c r="I44" s="12"/>
    </row>
    <row r="45" ht="14.25">
      <c r="A45" s="11" t="s">
        <v>106</v>
      </c>
      <c r="B45" s="15"/>
      <c r="C45" s="15"/>
      <c r="D45" s="15"/>
      <c r="E45" s="12"/>
      <c r="F45" s="15"/>
      <c r="G45" s="15"/>
      <c r="H45" s="12"/>
      <c r="I45" s="12"/>
    </row>
    <row r="46" ht="14.25">
      <c r="A46" s="11" t="s">
        <v>107</v>
      </c>
      <c r="B46" s="15"/>
      <c r="C46" s="41">
        <v>0</v>
      </c>
      <c r="D46" s="41">
        <v>2259.5599999999999</v>
      </c>
      <c r="E46" s="14">
        <f>D46</f>
        <v>2259.5599999999999</v>
      </c>
      <c r="F46" s="16">
        <v>0</v>
      </c>
      <c r="G46" s="16">
        <v>0</v>
      </c>
      <c r="H46" s="24">
        <v>0</v>
      </c>
      <c r="I46" s="12"/>
    </row>
    <row r="47" ht="14.25">
      <c r="A47" s="32"/>
      <c r="B47" s="15"/>
      <c r="C47" s="15"/>
      <c r="D47" s="15"/>
      <c r="E47" s="12"/>
      <c r="F47" s="15"/>
      <c r="G47" s="15"/>
      <c r="H47" s="12"/>
      <c r="I47" s="12"/>
    </row>
    <row r="48" ht="18.75">
      <c r="A48" s="42" t="s">
        <v>135</v>
      </c>
      <c r="B48" s="43"/>
      <c r="C48" s="43"/>
      <c r="D48" s="43"/>
      <c r="E48" s="44">
        <f>E43+E46</f>
        <v>0</v>
      </c>
      <c r="F48" s="45"/>
      <c r="G48" s="45"/>
      <c r="H48" s="46">
        <f>H43</f>
        <v>1149.4299999999998</v>
      </c>
      <c r="I48" s="47">
        <f>H48-E48</f>
        <v>1149.4299999999998</v>
      </c>
    </row>
    <row r="49" ht="14.25"/>
    <row r="50" ht="14.25"/>
    <row r="51" ht="14.25"/>
    <row r="52" ht="14.25"/>
    <row r="53" ht="14.25"/>
    <row r="54" ht="14.25"/>
    <row r="55" ht="14.25"/>
    <row r="56" ht="14.25"/>
    <row r="57" ht="14.25"/>
    <row r="58" ht="14.25"/>
    <row r="59" ht="14.25"/>
    <row r="60" ht="14.25"/>
    <row r="61" ht="14.25"/>
    <row r="62" ht="14.25"/>
    <row r="63" ht="14.25"/>
    <row r="64" ht="14.25"/>
    <row r="65" ht="14.25"/>
    <row r="66" ht="14.25"/>
    <row r="67" ht="14.25"/>
    <row r="68" ht="14.25"/>
    <row r="69" ht="14.25"/>
    <row r="70" ht="14.25"/>
    <row r="71" ht="14.25"/>
    <row r="72" ht="14.25"/>
    <row r="73" ht="14.25"/>
    <row r="74" ht="14.25"/>
    <row r="75" ht="14.25"/>
    <row r="76" ht="14.25"/>
    <row r="77" ht="14.25"/>
    <row r="78" ht="14.25"/>
    <row r="79" ht="14.25"/>
    <row r="80" ht="14.25"/>
    <row r="81" ht="14.25"/>
    <row r="82" ht="14.25"/>
    <row r="83" ht="14.25"/>
    <row r="84" ht="14.25"/>
    <row r="85" ht="14.25"/>
    <row r="86" ht="14.25"/>
    <row r="87" ht="14.25"/>
    <row r="88" ht="14.25"/>
    <row r="89" ht="14.25"/>
    <row r="90" ht="14.25"/>
    <row r="91" ht="14.25"/>
    <row r="92" ht="14.25"/>
    <row r="93" ht="14.25"/>
    <row r="94" ht="14.25"/>
    <row r="95" ht="14.25"/>
    <row r="96" ht="14.25"/>
    <row r="97" ht="14.25"/>
    <row r="98" ht="14.25"/>
    <row r="100" ht="14.25"/>
  </sheetData>
  <mergeCells count="5">
    <mergeCell ref="A1:A2"/>
    <mergeCell ref="B1:E1"/>
    <mergeCell ref="F1:H1"/>
    <mergeCell ref="A3:I3"/>
    <mergeCell ref="A13:I13"/>
  </mergeCells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ONLYOFFICE/8.0.1.31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4</cp:revision>
  <dcterms:modified xsi:type="dcterms:W3CDTF">2024-05-24T14:12:34Z</dcterms:modified>
</cp:coreProperties>
</file>